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24\Documents\Câmara\Compras\"/>
    </mc:Choice>
  </mc:AlternateContent>
  <bookViews>
    <workbookView xWindow="0" yWindow="0" windowWidth="28800" windowHeight="12435"/>
  </bookViews>
  <sheets>
    <sheet name="BASE DE CÁLCULO" sheetId="1" r:id="rId1"/>
    <sheet name="OBSERVAÇÕES" sheetId="2" r:id="rId2"/>
    <sheet name="PLANILHA PARA ORÇAMENT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6" i="1" l="1"/>
  <c r="Z114" i="1"/>
  <c r="N107" i="1"/>
  <c r="N97" i="1"/>
  <c r="N87" i="1"/>
  <c r="N78" i="1"/>
  <c r="N71" i="1"/>
  <c r="N62" i="1"/>
  <c r="R52" i="1"/>
  <c r="G16" i="4" l="1"/>
  <c r="G37" i="4"/>
  <c r="G32" i="4"/>
  <c r="G27" i="4"/>
  <c r="G22" i="4"/>
  <c r="R102" i="1"/>
  <c r="R100" i="1"/>
  <c r="O102" i="1"/>
  <c r="O100" i="1"/>
  <c r="I102" i="1"/>
  <c r="I100" i="1"/>
  <c r="F102" i="1"/>
  <c r="F100" i="1"/>
  <c r="C102" i="1"/>
  <c r="C100" i="1"/>
  <c r="G10" i="4" l="1"/>
  <c r="G39" i="4"/>
  <c r="R132" i="1"/>
  <c r="G41" i="4" l="1"/>
  <c r="G43" i="4"/>
  <c r="G44" i="4" s="1"/>
  <c r="R74" i="1"/>
  <c r="R134" i="1" s="1"/>
  <c r="O74" i="1"/>
  <c r="O134" i="1" s="1"/>
  <c r="I74" i="1"/>
  <c r="I134" i="1" s="1"/>
  <c r="F74" i="1"/>
  <c r="F134" i="1" s="1"/>
  <c r="C74" i="1"/>
  <c r="C134" i="1" s="1"/>
  <c r="F31" i="1" l="1"/>
  <c r="F26" i="1"/>
  <c r="F21" i="1"/>
  <c r="F15" i="1"/>
  <c r="AJ120" i="1" l="1"/>
  <c r="AD120" i="1"/>
  <c r="R120" i="1"/>
  <c r="R121" i="1" s="1"/>
  <c r="R122" i="1" s="1"/>
  <c r="AJ121" i="1" l="1"/>
  <c r="AJ122" i="1" s="1"/>
  <c r="AD121" i="1"/>
  <c r="AD122" i="1" s="1"/>
  <c r="R110" i="1"/>
  <c r="O110" i="1"/>
  <c r="O138" i="1" s="1"/>
  <c r="I110" i="1"/>
  <c r="F110" i="1"/>
  <c r="F138" i="1" s="1"/>
  <c r="C110" i="1"/>
  <c r="R83" i="1"/>
  <c r="R135" i="1" s="1"/>
  <c r="O83" i="1"/>
  <c r="O135" i="1" s="1"/>
  <c r="I83" i="1"/>
  <c r="I135" i="1" s="1"/>
  <c r="F83" i="1"/>
  <c r="F135" i="1" s="1"/>
  <c r="R66" i="1"/>
  <c r="O66" i="1"/>
  <c r="I66" i="1"/>
  <c r="F66" i="1"/>
  <c r="C66" i="1"/>
  <c r="X54" i="1"/>
  <c r="T54" i="1"/>
  <c r="L54" i="1"/>
  <c r="H54" i="1"/>
  <c r="D54" i="1"/>
  <c r="O46" i="1" l="1"/>
  <c r="I46" i="1"/>
  <c r="F46" i="1" l="1"/>
  <c r="C46" i="1"/>
  <c r="R45" i="1"/>
  <c r="R46" i="1" l="1"/>
  <c r="F9" i="1"/>
  <c r="I138" i="1"/>
  <c r="C138" i="1"/>
  <c r="R92" i="1" l="1"/>
  <c r="R136" i="1" s="1"/>
  <c r="O92" i="1"/>
  <c r="O136" i="1" s="1"/>
  <c r="I92" i="1"/>
  <c r="I136" i="1" s="1"/>
  <c r="F92" i="1"/>
  <c r="F136" i="1" s="1"/>
  <c r="C83" i="1"/>
  <c r="C135" i="1" s="1"/>
  <c r="C92" i="1"/>
  <c r="C136" i="1" s="1"/>
  <c r="X57" i="1"/>
  <c r="T57" i="1"/>
  <c r="R138" i="1" l="1"/>
  <c r="R129" i="1"/>
  <c r="O129" i="1"/>
  <c r="R137" i="1"/>
  <c r="O137" i="1"/>
  <c r="R67" i="1"/>
  <c r="R133" i="1" s="1"/>
  <c r="O67" i="1"/>
  <c r="O133" i="1" s="1"/>
  <c r="X56" i="1"/>
  <c r="T56" i="1"/>
  <c r="R130" i="1"/>
  <c r="O130" i="1"/>
  <c r="T58" i="1" l="1"/>
  <c r="O132" i="1" s="1"/>
  <c r="R139" i="1"/>
  <c r="O139" i="1"/>
  <c r="R140" i="1" l="1"/>
  <c r="E10" i="1" s="1"/>
  <c r="O140" i="1"/>
  <c r="E32" i="1" s="1"/>
  <c r="G32" i="1" s="1"/>
  <c r="I129" i="1" l="1"/>
  <c r="F129" i="1"/>
  <c r="C129" i="1"/>
  <c r="L120" i="1"/>
  <c r="F120" i="1"/>
  <c r="I67" i="1"/>
  <c r="I133" i="1" s="1"/>
  <c r="F67" i="1"/>
  <c r="F133" i="1" s="1"/>
  <c r="C67" i="1"/>
  <c r="C133" i="1" s="1"/>
  <c r="L57" i="1"/>
  <c r="H57" i="1"/>
  <c r="I137" i="1"/>
  <c r="F137" i="1"/>
  <c r="L56" i="1"/>
  <c r="H56" i="1"/>
  <c r="C137" i="1"/>
  <c r="I139" i="1" l="1"/>
  <c r="F121" i="1"/>
  <c r="F122" i="1" s="1"/>
  <c r="C139" i="1" s="1"/>
  <c r="L121" i="1"/>
  <c r="L122" i="1" s="1"/>
  <c r="F139" i="1" s="1"/>
  <c r="L58" i="1"/>
  <c r="I132" i="1" s="1"/>
  <c r="F130" i="1"/>
  <c r="H58" i="1"/>
  <c r="F132" i="1" s="1"/>
  <c r="D57" i="1"/>
  <c r="D56" i="1"/>
  <c r="I130" i="1"/>
  <c r="C130" i="1"/>
  <c r="I140" i="1" l="1"/>
  <c r="F140" i="1"/>
  <c r="E22" i="1" s="1"/>
  <c r="G22" i="1" s="1"/>
  <c r="D58" i="1"/>
  <c r="C132" i="1" s="1"/>
  <c r="G10" i="1" l="1"/>
  <c r="E27" i="1"/>
  <c r="G27" i="1" s="1"/>
  <c r="C140" i="1"/>
  <c r="E16" i="1" s="1"/>
  <c r="G16" i="1" s="1"/>
  <c r="G34" i="1" l="1"/>
  <c r="G36" i="1" s="1"/>
  <c r="G38" i="1" s="1"/>
  <c r="G39" i="1" s="1"/>
</calcChain>
</file>

<file path=xl/sharedStrings.xml><?xml version="1.0" encoding="utf-8"?>
<sst xmlns="http://schemas.openxmlformats.org/spreadsheetml/2006/main" count="495" uniqueCount="82">
  <si>
    <t xml:space="preserve"> </t>
  </si>
  <si>
    <t xml:space="preserve">VALE-TRANSPORTE </t>
  </si>
  <si>
    <t xml:space="preserve">Valor da tarifa de ônibus urbano </t>
  </si>
  <si>
    <t xml:space="preserve">  </t>
  </si>
  <si>
    <t xml:space="preserve">Valor mensal  </t>
  </si>
  <si>
    <t xml:space="preserve">Participação do empregado  </t>
  </si>
  <si>
    <t>(6% salário base)</t>
  </si>
  <si>
    <t xml:space="preserve">Subtotal mensal </t>
  </si>
  <si>
    <t xml:space="preserve">Custo total mensal </t>
  </si>
  <si>
    <t xml:space="preserve">VALE TRANSPORTE </t>
  </si>
  <si>
    <t xml:space="preserve">MEMÓRIA DE CÁLCULO - RESUMO </t>
  </si>
  <si>
    <t xml:space="preserve">ITEM </t>
  </si>
  <si>
    <t xml:space="preserve">VALOR </t>
  </si>
  <si>
    <t xml:space="preserve">SALÁRIO TOTAL MENSAL </t>
  </si>
  <si>
    <t xml:space="preserve">ENCARGOS SOCIAIS </t>
  </si>
  <si>
    <t>RESERVA TÉCNICA</t>
  </si>
  <si>
    <t xml:space="preserve">VALE- REFEIÇÃO </t>
  </si>
  <si>
    <t>CESTA BÁSICA / TIQUETE REFEIÇÃO</t>
  </si>
  <si>
    <t xml:space="preserve">ASSISTÊNCIA SOCIAL FAMILIAR SINDICAL </t>
  </si>
  <si>
    <t xml:space="preserve">AUXÍLIO CRECHE </t>
  </si>
  <si>
    <t>PARTICIPAÇÃO NOS LUCROS OU RESULTADOS</t>
  </si>
  <si>
    <t xml:space="preserve">UNIFORMES E EPIs </t>
  </si>
  <si>
    <t xml:space="preserve">CUSTO TOTAL MENSAL </t>
  </si>
  <si>
    <t>Reserva técnica</t>
  </si>
  <si>
    <t>SALÁRIOS E ENCARGOS</t>
  </si>
  <si>
    <t xml:space="preserve">MEMÓRIA DE CÁLCULO SALÁRIOS E ENCARGOS </t>
  </si>
  <si>
    <t xml:space="preserve">Qte. Bilhetes/mês (2viagens /dia x) </t>
  </si>
  <si>
    <t>VALE REFEIÇÃO</t>
  </si>
  <si>
    <t xml:space="preserve">Quantidade de vales/mês </t>
  </si>
  <si>
    <t xml:space="preserve">Participação do empregado </t>
  </si>
  <si>
    <t xml:space="preserve">Quantidade  </t>
  </si>
  <si>
    <t>CESTA BÁSICA / TÍQUETE REFEIÇÃO</t>
  </si>
  <si>
    <t>CESTA BÁSICA</t>
  </si>
  <si>
    <t>ASSISTÊNCIA SOCIAL FAMILIAR SINDICAL</t>
  </si>
  <si>
    <t xml:space="preserve">Quantidade </t>
  </si>
  <si>
    <t>(Fonte: CADTERC, data-base janeiro/2021 Versão setembro/2021)</t>
  </si>
  <si>
    <t xml:space="preserve">VIDA ÚTIL (meses) </t>
  </si>
  <si>
    <t xml:space="preserve">QTE </t>
  </si>
  <si>
    <t xml:space="preserve">CUSTO MENSAL </t>
  </si>
  <si>
    <t>**Uniformes</t>
  </si>
  <si>
    <t>EPI</t>
  </si>
  <si>
    <t xml:space="preserve">PIS/COFINS </t>
  </si>
  <si>
    <t xml:space="preserve">CUSTO UNITÁRIO (R$) </t>
  </si>
  <si>
    <t xml:space="preserve">Custo total por Semestre </t>
  </si>
  <si>
    <t xml:space="preserve">    PARTICIPAÇÃO NOS LUCROS OU RESULTADOS</t>
  </si>
  <si>
    <t>Uniformes</t>
  </si>
  <si>
    <t>ASSISTÊNCIA MÉDICA FAMILIAR - MÉDICO AMBULATORIAL E ODONTOLÓGICO</t>
  </si>
  <si>
    <t>PLANILHA DE CUSTO E FORMAÇÃO DE PREÇOS – Resumo Geral</t>
  </si>
  <si>
    <t>CUSTO MÍNIMO DO QUADRO DE FUNCIONÁRIOS COM A QUANTIDADE</t>
  </si>
  <si>
    <t>QUANTIDADE</t>
  </si>
  <si>
    <t>VR.INDIVIDUAL</t>
  </si>
  <si>
    <t xml:space="preserve"> VR. TOTAL</t>
  </si>
  <si>
    <t>VR. INDIVIDUAL</t>
  </si>
  <si>
    <t>VR.TOTAL</t>
  </si>
  <si>
    <t xml:space="preserve">                                                                     </t>
  </si>
  <si>
    <t>TOTAL GERAL DO CUSTO MINIMO DE FUNCIONÁRIOS</t>
  </si>
  <si>
    <t>BDI ADOTADO ( benefícios, custos indiretos)</t>
  </si>
  <si>
    <t>RECEPCIONISTA</t>
  </si>
  <si>
    <t>PORTEIRO</t>
  </si>
  <si>
    <t>AUXILIAR DE MANUTENÇÃO</t>
  </si>
  <si>
    <t>COORDENADOR DE EQUIPE</t>
  </si>
  <si>
    <t>FUNCIONÁRIO PARA CONSERVAÇÃO E MANUTENÇÃO DOS PRÉDIOS DA CÂMARA ( AUXILIAR DE MANUTENÇÃO)</t>
  </si>
  <si>
    <t>FUNCIONÁRIOS PARA RECEPÇÃO NOS PRÉDIOS PRINCIPAL E ANEXO DA CÂMARA DE VEREADORES DE PIRACICABA (RECEPCIONISTA)</t>
  </si>
  <si>
    <t>FUNCIONÁRIO PARA PORTARIA E GUARITA (PORTEIRO)</t>
  </si>
  <si>
    <t>44hs seg a sexta</t>
  </si>
  <si>
    <t>PARTICIPAÇÃO NOS LUCROS</t>
  </si>
  <si>
    <t>NECESSÁRIA PARA CADA CARGO, TOTAL GERAL E CUSTO TOTAL DA CONTRATAÇÃO</t>
  </si>
  <si>
    <t>Salário base mensal (ref. Janeiro 2023)</t>
  </si>
  <si>
    <t>Encargos sociais (ref. 76,8318%) Mínima</t>
  </si>
  <si>
    <t>Encargos sociais (ref. 75,7104%) Mínima</t>
  </si>
  <si>
    <t xml:space="preserve">Valor facial unitário (Acordo Coletivo/2.023)  </t>
  </si>
  <si>
    <t>Valor unitário (Acordo Coletivo/2.023)</t>
  </si>
  <si>
    <t>Custo mensal</t>
  </si>
  <si>
    <t>Mínimo</t>
  </si>
  <si>
    <t>FUNCIONÁRIOS PARA JARDINAGEM NOS PRÉDIOS PRINCIPAL E ANEXO DA CÂMARA DE VEREADORES DE PIRACICABA (JARDINEIRO)</t>
  </si>
  <si>
    <t>CUSTO DA CONTRATAÇÃO MENSAL</t>
  </si>
  <si>
    <t>CUSTO TOTAL DA CONTRATAÇÃO (ANUAL)</t>
  </si>
  <si>
    <t>Valor unitário (30% salário mínimo vigente) - (Cadterc)</t>
  </si>
  <si>
    <t>Valor base Cadterc 2023</t>
  </si>
  <si>
    <t>UNIFORMES</t>
  </si>
  <si>
    <t>FUNCIONÁRIOS PARA SERVIÇOS GERAIS NOS PRÉDIOS PRINCIPAL E ANEXO DA CÂMARA DE VEREADORES DE PIRACICABA (SERVIÇOS GERAIS)</t>
  </si>
  <si>
    <t>SERVIÇOS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</si>
</sst>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0.0000%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wrapText="1"/>
    </xf>
    <xf numFmtId="8" fontId="1" fillId="0" borderId="0" xfId="0" applyNumberFormat="1" applyFont="1"/>
    <xf numFmtId="43" fontId="1" fillId="0" borderId="1" xfId="1" applyFont="1" applyBorder="1"/>
    <xf numFmtId="0" fontId="1" fillId="0" borderId="0" xfId="0" applyFont="1" applyBorder="1"/>
    <xf numFmtId="8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8" fontId="3" fillId="2" borderId="1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8" fontId="3" fillId="2" borderId="7" xfId="0" applyNumberFormat="1" applyFont="1" applyFill="1" applyBorder="1" applyAlignment="1">
      <alignment vertical="center"/>
    </xf>
    <xf numFmtId="0" fontId="3" fillId="0" borderId="1" xfId="0" applyFont="1" applyBorder="1"/>
    <xf numFmtId="8" fontId="3" fillId="0" borderId="1" xfId="0" applyNumberFormat="1" applyFont="1" applyBorder="1"/>
    <xf numFmtId="0" fontId="3" fillId="0" borderId="0" xfId="0" applyFont="1" applyBorder="1"/>
    <xf numFmtId="8" fontId="3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8" fontId="1" fillId="0" borderId="0" xfId="0" applyNumberFormat="1" applyFont="1" applyFill="1"/>
    <xf numFmtId="8" fontId="6" fillId="0" borderId="1" xfId="0" applyNumberFormat="1" applyFont="1" applyBorder="1"/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wrapText="1"/>
    </xf>
    <xf numFmtId="8" fontId="7" fillId="2" borderId="7" xfId="0" applyNumberFormat="1" applyFont="1" applyFill="1" applyBorder="1" applyAlignment="1">
      <alignment vertical="center"/>
    </xf>
    <xf numFmtId="8" fontId="3" fillId="2" borderId="18" xfId="0" applyNumberFormat="1" applyFont="1" applyFill="1" applyBorder="1" applyAlignment="1">
      <alignment vertical="center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Fill="1" applyBorder="1"/>
    <xf numFmtId="8" fontId="0" fillId="0" borderId="0" xfId="0" applyNumberFormat="1"/>
    <xf numFmtId="8" fontId="1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8" fontId="1" fillId="0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0" borderId="0" xfId="0" applyFont="1"/>
    <xf numFmtId="8" fontId="3" fillId="0" borderId="0" xfId="0" applyNumberFormat="1" applyFont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Fill="1"/>
    <xf numFmtId="0" fontId="3" fillId="0" borderId="1" xfId="0" applyFont="1" applyFill="1" applyBorder="1"/>
    <xf numFmtId="8" fontId="3" fillId="0" borderId="1" xfId="0" applyNumberFormat="1" applyFont="1" applyFill="1" applyBorder="1"/>
    <xf numFmtId="8" fontId="3" fillId="0" borderId="0" xfId="0" applyNumberFormat="1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8" fontId="1" fillId="0" borderId="0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Fill="1" applyBorder="1"/>
    <xf numFmtId="8" fontId="6" fillId="0" borderId="0" xfId="0" applyNumberFormat="1" applyFont="1" applyFill="1" applyBorder="1"/>
    <xf numFmtId="8" fontId="3" fillId="0" borderId="0" xfId="0" applyNumberFormat="1" applyFont="1" applyFill="1" applyBorder="1"/>
    <xf numFmtId="165" fontId="1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8" fontId="3" fillId="2" borderId="17" xfId="0" applyNumberFormat="1" applyFont="1" applyFill="1" applyBorder="1" applyAlignment="1">
      <alignment horizontal="center" vertical="center" wrapText="1"/>
    </xf>
    <xf numFmtId="8" fontId="3" fillId="2" borderId="1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 vertical="center"/>
    </xf>
    <xf numFmtId="8" fontId="3" fillId="2" borderId="1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8" fontId="3" fillId="2" borderId="7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0" fontId="3" fillId="0" borderId="0" xfId="0" applyFont="1" applyFill="1" applyBorder="1"/>
    <xf numFmtId="43" fontId="1" fillId="0" borderId="0" xfId="1" applyFont="1" applyFill="1" applyBorder="1"/>
    <xf numFmtId="0" fontId="3" fillId="0" borderId="0" xfId="0" applyFont="1" applyFill="1" applyBorder="1" applyAlignment="1">
      <alignment horizontal="center" wrapText="1"/>
    </xf>
    <xf numFmtId="8" fontId="1" fillId="0" borderId="0" xfId="0" applyNumberFormat="1" applyFont="1" applyFill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600076</xdr:colOff>
      <xdr:row>1</xdr:row>
      <xdr:rowOff>104775</xdr:rowOff>
    </xdr:from>
    <xdr:ext cx="9505950" cy="264560"/>
    <xdr:sp macro="" textlink="">
      <xdr:nvSpPr>
        <xdr:cNvPr id="2" name="CaixaDeTexto 1"/>
        <xdr:cNvSpPr txBox="1"/>
      </xdr:nvSpPr>
      <xdr:spPr>
        <a:xfrm>
          <a:off x="600076" y="295275"/>
          <a:ext cx="9505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/>
            <a:t>Encargos</a:t>
          </a:r>
          <a:r>
            <a:rPr lang="pt-BR" sz="1100" baseline="0"/>
            <a:t> Sociais recepcionista: Base no Cadterc Recepção 2022 pg 47.</a:t>
          </a:r>
          <a:endParaRPr lang="pt-BR" sz="1100"/>
        </a:p>
      </xdr:txBody>
    </xdr:sp>
    <xdr:clientData/>
  </xdr:oneCellAnchor>
  <xdr:oneCellAnchor>
    <xdr:from>
      <xdr:col>0</xdr:col>
      <xdr:colOff>605271</xdr:colOff>
      <xdr:row>3</xdr:row>
      <xdr:rowOff>144605</xdr:rowOff>
    </xdr:from>
    <xdr:ext cx="9505950" cy="264560"/>
    <xdr:sp macro="" textlink="">
      <xdr:nvSpPr>
        <xdr:cNvPr id="3" name="CaixaDeTexto 2"/>
        <xdr:cNvSpPr txBox="1"/>
      </xdr:nvSpPr>
      <xdr:spPr>
        <a:xfrm>
          <a:off x="605271" y="716105"/>
          <a:ext cx="9505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100"/>
            <a:t>Encargos</a:t>
          </a:r>
          <a:r>
            <a:rPr lang="pt-BR" sz="1100" baseline="0"/>
            <a:t> Sociais porteiro: Base no Cadterc Portaria 2022 pg 49.</a:t>
          </a:r>
          <a:endParaRPr lang="pt-BR" sz="1100"/>
        </a:p>
      </xdr:txBody>
    </xdr:sp>
    <xdr:clientData/>
  </xdr:oneCellAnchor>
  <xdr:oneCellAnchor>
    <xdr:from>
      <xdr:col>1</xdr:col>
      <xdr:colOff>15986</xdr:colOff>
      <xdr:row>5</xdr:row>
      <xdr:rowOff>167187</xdr:rowOff>
    </xdr:from>
    <xdr:ext cx="9505950" cy="316390"/>
    <xdr:sp macro="" textlink="">
      <xdr:nvSpPr>
        <xdr:cNvPr id="4" name="CaixaDeTexto 3"/>
        <xdr:cNvSpPr txBox="1"/>
      </xdr:nvSpPr>
      <xdr:spPr>
        <a:xfrm>
          <a:off x="624121" y="1119687"/>
          <a:ext cx="9505950" cy="31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/>
            <a:t>Vale transporte, refeição (quantidade de vale</a:t>
          </a:r>
          <a:r>
            <a:rPr lang="pt-BR" sz="1100" baseline="0"/>
            <a:t> para todos os cargos</a:t>
          </a:r>
          <a:r>
            <a:rPr lang="pt-BR" sz="1100"/>
            <a:t>)</a:t>
          </a:r>
          <a:r>
            <a:rPr lang="pt-BR" sz="1100" baseline="0"/>
            <a:t>: Base no Cadterc Recepção e 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Cadterc portaria </a:t>
          </a:r>
          <a:r>
            <a:rPr lang="pt-BR" sz="1100" baseline="0"/>
            <a:t>2022 pg 41 (jornada de segunda a sexta).</a:t>
          </a:r>
        </a:p>
        <a:p>
          <a:endParaRPr lang="pt-BR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9505950" cy="316390"/>
    <xdr:sp macro="" textlink="">
      <xdr:nvSpPr>
        <xdr:cNvPr id="5" name="CaixaDeTexto 4"/>
        <xdr:cNvSpPr txBox="1"/>
      </xdr:nvSpPr>
      <xdr:spPr>
        <a:xfrm>
          <a:off x="608135" y="1524000"/>
          <a:ext cx="9505950" cy="31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/>
            <a:t>Não considerado "custo de materiais"</a:t>
          </a:r>
          <a:r>
            <a:rPr lang="pt-BR" sz="1100" baseline="0"/>
            <a:t> pois a contratada não fornecerá.</a:t>
          </a:r>
        </a:p>
        <a:p>
          <a:endParaRPr lang="pt-BR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9505950" cy="316390"/>
    <xdr:sp macro="" textlink="">
      <xdr:nvSpPr>
        <xdr:cNvPr id="6" name="CaixaDeTexto 5"/>
        <xdr:cNvSpPr txBox="1"/>
      </xdr:nvSpPr>
      <xdr:spPr>
        <a:xfrm>
          <a:off x="608135" y="2095500"/>
          <a:ext cx="9505950" cy="316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/>
            <a:t>Para auxílio creche foi utilizado o valor no exemplo do cadterc</a:t>
          </a:r>
          <a:r>
            <a:rPr lang="pt-BR" sz="1100" baseline="0"/>
            <a:t> recepção pg 32.</a:t>
          </a:r>
        </a:p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167"/>
  <sheetViews>
    <sheetView showGridLines="0" tabSelected="1" topLeftCell="A10" zoomScaleNormal="100" workbookViewId="0">
      <selection activeCell="H39" sqref="H39"/>
    </sheetView>
  </sheetViews>
  <sheetFormatPr defaultRowHeight="15.75" x14ac:dyDescent="0.25"/>
  <cols>
    <col min="1" max="1" width="3.42578125" style="2" customWidth="1"/>
    <col min="2" max="2" width="50.140625" style="2" customWidth="1"/>
    <col min="3" max="3" width="16.28515625" style="2" bestFit="1" customWidth="1"/>
    <col min="4" max="4" width="14.85546875" style="2" customWidth="1"/>
    <col min="5" max="5" width="62.28515625" style="2" customWidth="1"/>
    <col min="6" max="6" width="20.5703125" style="2" customWidth="1"/>
    <col min="7" max="7" width="20.710937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52.140625" style="2" bestFit="1" customWidth="1"/>
    <col min="12" max="13" width="12.140625" style="2" bestFit="1" customWidth="1"/>
    <col min="14" max="14" width="52.140625" style="2" bestFit="1" customWidth="1"/>
    <col min="15" max="16" width="12.140625" style="2" bestFit="1" customWidth="1"/>
    <col min="17" max="17" width="39.42578125" style="2" customWidth="1"/>
    <col min="18" max="18" width="32.140625" style="2" bestFit="1" customWidth="1"/>
    <col min="19" max="19" width="16.28515625" style="2" bestFit="1" customWidth="1"/>
    <col min="20" max="20" width="38" style="2" bestFit="1" customWidth="1"/>
    <col min="21" max="21" width="20.42578125" style="2" customWidth="1"/>
    <col min="22" max="22" width="32.140625" style="2" bestFit="1" customWidth="1"/>
    <col min="23" max="23" width="9.140625" style="2"/>
    <col min="24" max="24" width="10.42578125" style="2" bestFit="1" customWidth="1"/>
    <col min="25" max="25" width="9.140625" style="2"/>
    <col min="26" max="26" width="32.140625" style="2" bestFit="1" customWidth="1"/>
    <col min="27" max="27" width="16.28515625" style="2" bestFit="1" customWidth="1"/>
    <col min="28" max="28" width="10.140625" style="2" customWidth="1"/>
    <col min="29" max="29" width="9.140625" style="2"/>
    <col min="30" max="30" width="12.85546875" style="2" customWidth="1"/>
    <col min="31" max="35" width="9.140625" style="2"/>
    <col min="36" max="36" width="9.5703125" style="2" bestFit="1" customWidth="1"/>
    <col min="37" max="41" width="9.140625" style="2"/>
    <col min="42" max="42" width="10.42578125" style="2" bestFit="1" customWidth="1"/>
    <col min="43" max="16384" width="9.140625" style="2"/>
  </cols>
  <sheetData>
    <row r="1" spans="2:8" x14ac:dyDescent="0.25">
      <c r="B1" s="117" t="s">
        <v>47</v>
      </c>
      <c r="C1" s="118"/>
      <c r="D1" s="118"/>
      <c r="E1" s="118"/>
      <c r="F1" s="118"/>
      <c r="G1" s="119"/>
    </row>
    <row r="2" spans="2:8" ht="15.75" customHeight="1" x14ac:dyDescent="0.25">
      <c r="B2" s="120" t="s">
        <v>48</v>
      </c>
      <c r="C2" s="121"/>
      <c r="D2" s="121"/>
      <c r="E2" s="121"/>
      <c r="F2" s="121"/>
      <c r="G2" s="122"/>
    </row>
    <row r="3" spans="2:8" ht="16.5" customHeight="1" thickBot="1" x14ac:dyDescent="0.3">
      <c r="B3" s="123" t="s">
        <v>66</v>
      </c>
      <c r="C3" s="124"/>
      <c r="D3" s="124"/>
      <c r="E3" s="124"/>
      <c r="F3" s="124"/>
      <c r="G3" s="125"/>
    </row>
    <row r="4" spans="2:8" ht="16.5" thickBot="1" x14ac:dyDescent="0.3">
      <c r="B4" s="16"/>
      <c r="C4" s="16"/>
      <c r="D4" s="16"/>
      <c r="E4" s="16"/>
      <c r="F4" s="16"/>
      <c r="G4" s="16"/>
    </row>
    <row r="5" spans="2:8" x14ac:dyDescent="0.25">
      <c r="B5" s="126"/>
      <c r="C5" s="127"/>
      <c r="D5" s="127"/>
      <c r="E5" s="127"/>
      <c r="F5" s="127"/>
      <c r="G5" s="128"/>
    </row>
    <row r="6" spans="2:8" ht="16.5" customHeight="1" thickBot="1" x14ac:dyDescent="0.3">
      <c r="B6" s="129" t="s">
        <v>60</v>
      </c>
      <c r="C6" s="130"/>
      <c r="D6" s="130"/>
      <c r="E6" s="130"/>
      <c r="F6" s="130"/>
      <c r="G6" s="131"/>
    </row>
    <row r="7" spans="2:8" ht="16.5" thickBot="1" x14ac:dyDescent="0.3">
      <c r="B7" s="90"/>
      <c r="C7" s="91"/>
      <c r="D7" s="91"/>
      <c r="E7" s="91"/>
      <c r="F7" s="91"/>
      <c r="G7" s="92"/>
    </row>
    <row r="8" spans="2:8" ht="16.5" thickBot="1" x14ac:dyDescent="0.3">
      <c r="B8" s="70" t="s">
        <v>49</v>
      </c>
      <c r="C8" s="71"/>
      <c r="D8" s="72"/>
      <c r="E8" s="112" t="s">
        <v>50</v>
      </c>
      <c r="F8" s="92"/>
      <c r="G8" s="17" t="s">
        <v>51</v>
      </c>
    </row>
    <row r="9" spans="2:8" ht="16.5" thickBot="1" x14ac:dyDescent="0.3">
      <c r="B9" s="43"/>
      <c r="C9" s="32"/>
      <c r="D9" s="32"/>
      <c r="E9" s="44" t="s">
        <v>73</v>
      </c>
      <c r="F9" s="45">
        <f>R45</f>
        <v>4075.1164000000003</v>
      </c>
      <c r="G9" s="33"/>
      <c r="H9" s="37"/>
    </row>
    <row r="10" spans="2:8" ht="16.5" thickBot="1" x14ac:dyDescent="0.3">
      <c r="B10" s="73">
        <v>1</v>
      </c>
      <c r="C10" s="74"/>
      <c r="D10" s="75"/>
      <c r="E10" s="109">
        <f>R140</f>
        <v>7916.4745019055999</v>
      </c>
      <c r="F10" s="116"/>
      <c r="G10" s="15">
        <f>E10*B10</f>
        <v>7916.4745019055999</v>
      </c>
    </row>
    <row r="11" spans="2:8" ht="16.5" thickBot="1" x14ac:dyDescent="0.3">
      <c r="B11" s="73"/>
      <c r="C11" s="74"/>
      <c r="D11" s="74"/>
      <c r="E11" s="74"/>
      <c r="F11" s="74"/>
      <c r="G11" s="76"/>
    </row>
    <row r="12" spans="2:8" ht="33.75" customHeight="1" thickBot="1" x14ac:dyDescent="0.3">
      <c r="B12" s="87" t="s">
        <v>62</v>
      </c>
      <c r="C12" s="88"/>
      <c r="D12" s="88"/>
      <c r="E12" s="88"/>
      <c r="F12" s="88"/>
      <c r="G12" s="111"/>
    </row>
    <row r="13" spans="2:8" ht="16.5" thickBot="1" x14ac:dyDescent="0.3">
      <c r="B13" s="90"/>
      <c r="C13" s="91"/>
      <c r="D13" s="91"/>
      <c r="E13" s="91"/>
      <c r="F13" s="91"/>
      <c r="G13" s="92"/>
    </row>
    <row r="14" spans="2:8" ht="16.5" thickBot="1" x14ac:dyDescent="0.3">
      <c r="B14" s="70" t="s">
        <v>49</v>
      </c>
      <c r="C14" s="71"/>
      <c r="D14" s="72"/>
      <c r="E14" s="112" t="s">
        <v>50</v>
      </c>
      <c r="F14" s="92"/>
      <c r="G14" s="17" t="s">
        <v>51</v>
      </c>
    </row>
    <row r="15" spans="2:8" ht="16.5" thickBot="1" x14ac:dyDescent="0.3">
      <c r="B15" s="31"/>
      <c r="C15" s="32"/>
      <c r="D15" s="32"/>
      <c r="E15" s="44" t="s">
        <v>73</v>
      </c>
      <c r="F15" s="45">
        <f>C45</f>
        <v>1660.18</v>
      </c>
      <c r="G15" s="33"/>
    </row>
    <row r="16" spans="2:8" ht="16.5" thickBot="1" x14ac:dyDescent="0.3">
      <c r="B16" s="73">
        <v>12</v>
      </c>
      <c r="C16" s="74"/>
      <c r="D16" s="75"/>
      <c r="E16" s="109">
        <f>C140</f>
        <v>3698.8354855733332</v>
      </c>
      <c r="F16" s="110"/>
      <c r="G16" s="15">
        <f>E16*B16</f>
        <v>44386.025826879995</v>
      </c>
    </row>
    <row r="17" spans="2:7" ht="16.5" thickBot="1" x14ac:dyDescent="0.3">
      <c r="B17" s="31"/>
      <c r="C17" s="32"/>
      <c r="D17" s="32"/>
      <c r="E17" s="32"/>
      <c r="F17" s="32"/>
      <c r="G17" s="33"/>
    </row>
    <row r="18" spans="2:7" ht="16.5" thickBot="1" x14ac:dyDescent="0.3">
      <c r="B18" s="87" t="s">
        <v>63</v>
      </c>
      <c r="C18" s="88"/>
      <c r="D18" s="88"/>
      <c r="E18" s="88"/>
      <c r="F18" s="88"/>
      <c r="G18" s="89"/>
    </row>
    <row r="19" spans="2:7" ht="16.5" thickBot="1" x14ac:dyDescent="0.3">
      <c r="B19" s="90"/>
      <c r="C19" s="91"/>
      <c r="D19" s="91"/>
      <c r="E19" s="91"/>
      <c r="F19" s="91"/>
      <c r="G19" s="92"/>
    </row>
    <row r="20" spans="2:7" ht="16.5" thickBot="1" x14ac:dyDescent="0.3">
      <c r="B20" s="70" t="s">
        <v>49</v>
      </c>
      <c r="C20" s="71"/>
      <c r="D20" s="72"/>
      <c r="E20" s="93" t="s">
        <v>52</v>
      </c>
      <c r="F20" s="72"/>
      <c r="G20" s="18" t="s">
        <v>53</v>
      </c>
    </row>
    <row r="21" spans="2:7" ht="16.5" thickBot="1" x14ac:dyDescent="0.3">
      <c r="B21" s="31" t="s">
        <v>54</v>
      </c>
      <c r="C21" s="32"/>
      <c r="D21" s="32"/>
      <c r="E21" s="44" t="s">
        <v>73</v>
      </c>
      <c r="F21" s="45">
        <f>F45</f>
        <v>1799.43</v>
      </c>
      <c r="G21" s="33"/>
    </row>
    <row r="22" spans="2:7" ht="16.5" thickBot="1" x14ac:dyDescent="0.3">
      <c r="B22" s="73">
        <v>3</v>
      </c>
      <c r="C22" s="74"/>
      <c r="D22" s="76"/>
      <c r="E22" s="85">
        <f>F140</f>
        <v>3940.348767073333</v>
      </c>
      <c r="F22" s="86"/>
      <c r="G22" s="15">
        <f>E22*B22</f>
        <v>11821.046301219998</v>
      </c>
    </row>
    <row r="23" spans="2:7" ht="33.75" customHeight="1" thickBot="1" x14ac:dyDescent="0.3">
      <c r="B23" s="87" t="s">
        <v>61</v>
      </c>
      <c r="C23" s="88"/>
      <c r="D23" s="88"/>
      <c r="E23" s="88"/>
      <c r="F23" s="88"/>
      <c r="G23" s="89"/>
    </row>
    <row r="24" spans="2:7" ht="16.5" thickBot="1" x14ac:dyDescent="0.3">
      <c r="B24" s="90"/>
      <c r="C24" s="91"/>
      <c r="D24" s="91"/>
      <c r="E24" s="91"/>
      <c r="F24" s="91"/>
      <c r="G24" s="92"/>
    </row>
    <row r="25" spans="2:7" ht="16.5" thickBot="1" x14ac:dyDescent="0.3">
      <c r="B25" s="70" t="s">
        <v>49</v>
      </c>
      <c r="C25" s="71"/>
      <c r="D25" s="72"/>
      <c r="E25" s="93" t="s">
        <v>52</v>
      </c>
      <c r="F25" s="72"/>
      <c r="G25" s="18" t="s">
        <v>53</v>
      </c>
    </row>
    <row r="26" spans="2:7" ht="16.5" thickBot="1" x14ac:dyDescent="0.3">
      <c r="B26" s="31" t="s">
        <v>54</v>
      </c>
      <c r="C26" s="32"/>
      <c r="D26" s="32"/>
      <c r="E26" s="44" t="s">
        <v>73</v>
      </c>
      <c r="F26" s="45">
        <f>I45</f>
        <v>1572.81</v>
      </c>
      <c r="G26" s="33"/>
    </row>
    <row r="27" spans="2:7" ht="16.5" thickBot="1" x14ac:dyDescent="0.3">
      <c r="B27" s="73">
        <v>4</v>
      </c>
      <c r="C27" s="74"/>
      <c r="D27" s="76"/>
      <c r="E27" s="85">
        <f>I140</f>
        <v>3531.9422505733332</v>
      </c>
      <c r="F27" s="86"/>
      <c r="G27" s="15">
        <f>E27*B27</f>
        <v>14127.769002293333</v>
      </c>
    </row>
    <row r="28" spans="2:7" ht="31.5" customHeight="1" thickBot="1" x14ac:dyDescent="0.3">
      <c r="B28" s="87" t="s">
        <v>80</v>
      </c>
      <c r="C28" s="88"/>
      <c r="D28" s="88"/>
      <c r="E28" s="88"/>
      <c r="F28" s="88"/>
      <c r="G28" s="89"/>
    </row>
    <row r="29" spans="2:7" ht="16.5" thickBot="1" x14ac:dyDescent="0.3">
      <c r="B29" s="90"/>
      <c r="C29" s="91"/>
      <c r="D29" s="91"/>
      <c r="E29" s="91"/>
      <c r="F29" s="91"/>
      <c r="G29" s="92"/>
    </row>
    <row r="30" spans="2:7" ht="16.5" thickBot="1" x14ac:dyDescent="0.3">
      <c r="B30" s="70" t="s">
        <v>49</v>
      </c>
      <c r="C30" s="71"/>
      <c r="D30" s="72"/>
      <c r="E30" s="93" t="s">
        <v>52</v>
      </c>
      <c r="F30" s="72"/>
      <c r="G30" s="18" t="s">
        <v>53</v>
      </c>
    </row>
    <row r="31" spans="2:7" ht="16.5" thickBot="1" x14ac:dyDescent="0.3">
      <c r="B31" s="31" t="s">
        <v>54</v>
      </c>
      <c r="C31" s="32"/>
      <c r="D31" s="32"/>
      <c r="E31" s="44" t="s">
        <v>73</v>
      </c>
      <c r="F31" s="45">
        <f>O45</f>
        <v>1481.56</v>
      </c>
      <c r="G31" s="33"/>
    </row>
    <row r="32" spans="2:7" ht="16.5" thickBot="1" x14ac:dyDescent="0.3">
      <c r="B32" s="73">
        <v>3</v>
      </c>
      <c r="C32" s="74"/>
      <c r="D32" s="76"/>
      <c r="E32" s="85">
        <f>O140</f>
        <v>3377.0815105733336</v>
      </c>
      <c r="F32" s="86"/>
      <c r="G32" s="15">
        <f>E32*B32</f>
        <v>10131.24453172</v>
      </c>
    </row>
    <row r="33" spans="2:18" s="9" customFormat="1" ht="16.5" thickBot="1" x14ac:dyDescent="0.3">
      <c r="B33" s="94" t="s">
        <v>0</v>
      </c>
      <c r="C33" s="94"/>
      <c r="D33" s="94"/>
      <c r="E33" s="94"/>
      <c r="F33" s="94"/>
      <c r="G33" s="94"/>
    </row>
    <row r="34" spans="2:18" ht="15.75" customHeight="1" thickBot="1" x14ac:dyDescent="0.3">
      <c r="B34" s="95" t="s">
        <v>55</v>
      </c>
      <c r="C34" s="96"/>
      <c r="D34" s="96"/>
      <c r="E34" s="96"/>
      <c r="F34" s="97"/>
      <c r="G34" s="39">
        <f>G10+G16+G22+G27+G32</f>
        <v>88382.560164018927</v>
      </c>
    </row>
    <row r="35" spans="2:18" ht="16.5" thickBot="1" x14ac:dyDescent="0.3">
      <c r="B35" s="19"/>
      <c r="C35" s="20"/>
      <c r="D35" s="20"/>
      <c r="E35" s="20"/>
      <c r="F35" s="20"/>
      <c r="G35" s="21"/>
    </row>
    <row r="36" spans="2:18" ht="16.5" thickBot="1" x14ac:dyDescent="0.3">
      <c r="B36" s="98" t="s">
        <v>56</v>
      </c>
      <c r="C36" s="99"/>
      <c r="D36" s="99"/>
      <c r="E36" s="100"/>
      <c r="F36" s="46">
        <v>0.27806599999999998</v>
      </c>
      <c r="G36" s="22">
        <f>G34*F36</f>
        <v>24576.184974568085</v>
      </c>
    </row>
    <row r="37" spans="2:18" ht="16.5" thickBot="1" x14ac:dyDescent="0.3">
      <c r="B37" s="19"/>
      <c r="C37" s="20"/>
      <c r="D37" s="20"/>
      <c r="E37" s="20"/>
      <c r="F37" s="20"/>
      <c r="G37" s="21"/>
    </row>
    <row r="38" spans="2:18" ht="19.5" thickBot="1" x14ac:dyDescent="0.3">
      <c r="B38" s="77" t="s">
        <v>75</v>
      </c>
      <c r="C38" s="78"/>
      <c r="D38" s="78"/>
      <c r="E38" s="78"/>
      <c r="F38" s="79"/>
      <c r="G38" s="38">
        <f>G34+G36</f>
        <v>112958.74513858701</v>
      </c>
    </row>
    <row r="39" spans="2:18" ht="19.5" thickBot="1" x14ac:dyDescent="0.3">
      <c r="B39" s="77" t="s">
        <v>76</v>
      </c>
      <c r="C39" s="78"/>
      <c r="D39" s="78"/>
      <c r="E39" s="78"/>
      <c r="F39" s="79"/>
      <c r="G39" s="38">
        <f>G38*12</f>
        <v>1355504.941663044</v>
      </c>
    </row>
    <row r="41" spans="2:18" s="1" customFormat="1" x14ac:dyDescent="0.25">
      <c r="B41" s="1" t="s">
        <v>24</v>
      </c>
    </row>
    <row r="42" spans="2:18" x14ac:dyDescent="0.25">
      <c r="B42" s="2" t="s">
        <v>64</v>
      </c>
    </row>
    <row r="43" spans="2:18" s="14" customFormat="1" x14ac:dyDescent="0.25">
      <c r="B43" s="14" t="s">
        <v>57</v>
      </c>
      <c r="E43" s="14" t="s">
        <v>58</v>
      </c>
      <c r="H43" s="14" t="s">
        <v>59</v>
      </c>
      <c r="N43" s="14" t="s">
        <v>81</v>
      </c>
      <c r="Q43" s="14" t="s">
        <v>60</v>
      </c>
    </row>
    <row r="44" spans="2:18" x14ac:dyDescent="0.25">
      <c r="B44" s="80" t="s">
        <v>25</v>
      </c>
      <c r="C44" s="80"/>
      <c r="D44" s="3"/>
      <c r="E44" s="81" t="s">
        <v>25</v>
      </c>
      <c r="F44" s="82"/>
      <c r="H44" s="81" t="s">
        <v>25</v>
      </c>
      <c r="I44" s="82"/>
      <c r="K44" s="66"/>
      <c r="L44" s="66"/>
      <c r="N44" s="81" t="s">
        <v>25</v>
      </c>
      <c r="O44" s="82"/>
      <c r="Q44" s="81" t="s">
        <v>25</v>
      </c>
      <c r="R44" s="82"/>
    </row>
    <row r="45" spans="2:18" x14ac:dyDescent="0.25">
      <c r="B45" s="4" t="s">
        <v>67</v>
      </c>
      <c r="C45" s="5">
        <v>1660.18</v>
      </c>
      <c r="E45" s="4" t="s">
        <v>67</v>
      </c>
      <c r="F45" s="5">
        <v>1799.43</v>
      </c>
      <c r="G45" s="7"/>
      <c r="H45" s="4" t="s">
        <v>67</v>
      </c>
      <c r="I45" s="5">
        <v>1572.81</v>
      </c>
      <c r="K45" s="58"/>
      <c r="L45" s="61"/>
      <c r="M45" s="7"/>
      <c r="N45" s="4" t="s">
        <v>67</v>
      </c>
      <c r="O45" s="5">
        <v>1481.56</v>
      </c>
      <c r="P45" s="29"/>
      <c r="Q45" s="4" t="s">
        <v>67</v>
      </c>
      <c r="R45" s="5">
        <f>3808.52*1.07</f>
        <v>4075.1164000000003</v>
      </c>
    </row>
    <row r="46" spans="2:18" x14ac:dyDescent="0.25">
      <c r="B46" s="4" t="s">
        <v>68</v>
      </c>
      <c r="C46" s="5">
        <f>C45*0.768318</f>
        <v>1275.5461772399999</v>
      </c>
      <c r="E46" s="4" t="s">
        <v>68</v>
      </c>
      <c r="F46" s="5">
        <f>(F45)*0.768318</f>
        <v>1382.53445874</v>
      </c>
      <c r="H46" s="4" t="s">
        <v>69</v>
      </c>
      <c r="I46" s="5">
        <f>I45*0.757104</f>
        <v>1190.7807422399999</v>
      </c>
      <c r="K46" s="58"/>
      <c r="L46" s="61"/>
      <c r="N46" s="4" t="s">
        <v>69</v>
      </c>
      <c r="O46" s="5">
        <f>O45*0.757104</f>
        <v>1121.6950022399999</v>
      </c>
      <c r="Q46" s="4" t="s">
        <v>69</v>
      </c>
      <c r="R46" s="5">
        <f>R45*0.757104</f>
        <v>3085.2869269056005</v>
      </c>
    </row>
    <row r="47" spans="2:18" x14ac:dyDescent="0.25">
      <c r="B47" s="4" t="s">
        <v>23</v>
      </c>
      <c r="C47" s="5">
        <v>0</v>
      </c>
      <c r="E47" s="4" t="s">
        <v>23</v>
      </c>
      <c r="F47" s="5">
        <v>0</v>
      </c>
      <c r="H47" s="4" t="s">
        <v>23</v>
      </c>
      <c r="I47" s="5">
        <v>0</v>
      </c>
      <c r="K47" s="132"/>
      <c r="L47" s="61"/>
      <c r="N47" s="4" t="s">
        <v>23</v>
      </c>
      <c r="O47" s="5">
        <v>0</v>
      </c>
      <c r="Q47" s="4" t="s">
        <v>23</v>
      </c>
      <c r="R47" s="5">
        <v>0</v>
      </c>
    </row>
    <row r="48" spans="2:18" x14ac:dyDescent="0.25">
      <c r="F48" s="10"/>
      <c r="K48" s="58"/>
      <c r="L48" s="61"/>
    </row>
    <row r="50" spans="2:24" s="1" customFormat="1" x14ac:dyDescent="0.25">
      <c r="B50" s="1" t="s">
        <v>9</v>
      </c>
    </row>
    <row r="52" spans="2:24" s="14" customFormat="1" x14ac:dyDescent="0.25">
      <c r="B52" s="14" t="s">
        <v>57</v>
      </c>
      <c r="F52" s="14" t="s">
        <v>58</v>
      </c>
      <c r="J52" s="14" t="s">
        <v>59</v>
      </c>
      <c r="N52" s="58"/>
      <c r="O52" s="58"/>
      <c r="P52" s="58"/>
      <c r="R52" s="14" t="str">
        <f>N43</f>
        <v>SERVIÇOS GERAIS</v>
      </c>
      <c r="V52" s="14" t="s">
        <v>60</v>
      </c>
    </row>
    <row r="53" spans="2:24" x14ac:dyDescent="0.25">
      <c r="B53" s="80" t="s">
        <v>1</v>
      </c>
      <c r="C53" s="80"/>
      <c r="D53" s="80"/>
      <c r="E53" s="3"/>
      <c r="F53" s="80" t="s">
        <v>1</v>
      </c>
      <c r="G53" s="80"/>
      <c r="H53" s="80"/>
      <c r="J53" s="80" t="s">
        <v>1</v>
      </c>
      <c r="K53" s="80"/>
      <c r="L53" s="80"/>
      <c r="N53" s="66"/>
      <c r="O53" s="66"/>
      <c r="P53" s="66"/>
      <c r="R53" s="81" t="s">
        <v>1</v>
      </c>
      <c r="S53" s="108"/>
      <c r="T53" s="82"/>
      <c r="V53" s="80" t="s">
        <v>1</v>
      </c>
      <c r="W53" s="80"/>
      <c r="X53" s="80"/>
    </row>
    <row r="54" spans="2:24" x14ac:dyDescent="0.25">
      <c r="B54" s="4" t="s">
        <v>26</v>
      </c>
      <c r="C54" s="4">
        <v>20.68</v>
      </c>
      <c r="D54" s="4">
        <f>C54*2</f>
        <v>41.36</v>
      </c>
      <c r="F54" s="4" t="s">
        <v>26</v>
      </c>
      <c r="G54" s="4">
        <v>20.68</v>
      </c>
      <c r="H54" s="4">
        <f>G54*2</f>
        <v>41.36</v>
      </c>
      <c r="J54" s="4" t="s">
        <v>26</v>
      </c>
      <c r="K54" s="4">
        <v>20.68</v>
      </c>
      <c r="L54" s="4">
        <f>K54*2</f>
        <v>41.36</v>
      </c>
      <c r="N54" s="58"/>
      <c r="O54" s="58"/>
      <c r="P54" s="58"/>
      <c r="R54" s="4" t="s">
        <v>26</v>
      </c>
      <c r="S54" s="4">
        <v>20.68</v>
      </c>
      <c r="T54" s="4">
        <f>S54*2</f>
        <v>41.36</v>
      </c>
      <c r="V54" s="4" t="s">
        <v>26</v>
      </c>
      <c r="W54" s="4">
        <v>20.68</v>
      </c>
      <c r="X54" s="4">
        <f>W54*2</f>
        <v>41.36</v>
      </c>
    </row>
    <row r="55" spans="2:24" x14ac:dyDescent="0.25">
      <c r="B55" s="4" t="s">
        <v>2</v>
      </c>
      <c r="C55" s="4" t="s">
        <v>3</v>
      </c>
      <c r="D55" s="5">
        <v>5.71</v>
      </c>
      <c r="F55" s="4" t="s">
        <v>2</v>
      </c>
      <c r="G55" s="4" t="s">
        <v>3</v>
      </c>
      <c r="H55" s="5">
        <v>5.71</v>
      </c>
      <c r="I55" s="7"/>
      <c r="J55" s="4" t="s">
        <v>2</v>
      </c>
      <c r="K55" s="4" t="s">
        <v>3</v>
      </c>
      <c r="L55" s="5">
        <v>5.71</v>
      </c>
      <c r="N55" s="58"/>
      <c r="O55" s="58"/>
      <c r="P55" s="61"/>
      <c r="R55" s="4" t="s">
        <v>2</v>
      </c>
      <c r="S55" s="4" t="s">
        <v>3</v>
      </c>
      <c r="T55" s="5">
        <v>5.71</v>
      </c>
      <c r="V55" s="4" t="s">
        <v>2</v>
      </c>
      <c r="W55" s="4" t="s">
        <v>3</v>
      </c>
      <c r="X55" s="5">
        <v>5.71</v>
      </c>
    </row>
    <row r="56" spans="2:24" x14ac:dyDescent="0.25">
      <c r="B56" s="4" t="s">
        <v>4</v>
      </c>
      <c r="C56" s="4"/>
      <c r="D56" s="5">
        <f>D55*D54</f>
        <v>236.16559999999998</v>
      </c>
      <c r="F56" s="4" t="s">
        <v>4</v>
      </c>
      <c r="G56" s="4"/>
      <c r="H56" s="5">
        <f>H55*H54</f>
        <v>236.16559999999998</v>
      </c>
      <c r="J56" s="4" t="s">
        <v>4</v>
      </c>
      <c r="K56" s="4"/>
      <c r="L56" s="5">
        <f>L55*L54</f>
        <v>236.16559999999998</v>
      </c>
      <c r="N56" s="58"/>
      <c r="O56" s="58"/>
      <c r="P56" s="61"/>
      <c r="R56" s="4" t="s">
        <v>4</v>
      </c>
      <c r="S56" s="4"/>
      <c r="T56" s="5">
        <f>T55*T54</f>
        <v>236.16559999999998</v>
      </c>
      <c r="V56" s="4" t="s">
        <v>4</v>
      </c>
      <c r="W56" s="4"/>
      <c r="X56" s="5">
        <f>X55*X54</f>
        <v>236.16559999999998</v>
      </c>
    </row>
    <row r="57" spans="2:24" x14ac:dyDescent="0.25">
      <c r="B57" s="4" t="s">
        <v>5</v>
      </c>
      <c r="C57" s="4" t="s">
        <v>6</v>
      </c>
      <c r="D57" s="5">
        <f>6%*C45</f>
        <v>99.610799999999998</v>
      </c>
      <c r="F57" s="4" t="s">
        <v>5</v>
      </c>
      <c r="G57" s="4" t="s">
        <v>6</v>
      </c>
      <c r="H57" s="5">
        <f>6%*(F45+F47)</f>
        <v>107.9658</v>
      </c>
      <c r="I57" s="2" t="s">
        <v>0</v>
      </c>
      <c r="J57" s="4" t="s">
        <v>5</v>
      </c>
      <c r="K57" s="4" t="s">
        <v>6</v>
      </c>
      <c r="L57" s="5">
        <f>6%*I45</f>
        <v>94.368599999999986</v>
      </c>
      <c r="N57" s="58"/>
      <c r="O57" s="58"/>
      <c r="P57" s="61"/>
      <c r="R57" s="4" t="s">
        <v>5</v>
      </c>
      <c r="S57" s="4" t="s">
        <v>6</v>
      </c>
      <c r="T57" s="5">
        <f>6%*O45</f>
        <v>88.893599999999992</v>
      </c>
      <c r="V57" s="4" t="s">
        <v>5</v>
      </c>
      <c r="W57" s="4" t="s">
        <v>6</v>
      </c>
      <c r="X57" s="5">
        <f>6%*R45</f>
        <v>244.50698400000002</v>
      </c>
    </row>
    <row r="58" spans="2:24" s="47" customFormat="1" x14ac:dyDescent="0.25">
      <c r="B58" s="23" t="s">
        <v>7</v>
      </c>
      <c r="C58" s="23"/>
      <c r="D58" s="24">
        <f>D56-D57</f>
        <v>136.5548</v>
      </c>
      <c r="F58" s="23" t="s">
        <v>7</v>
      </c>
      <c r="G58" s="23"/>
      <c r="H58" s="24">
        <f>H56-H57</f>
        <v>128.19979999999998</v>
      </c>
      <c r="I58" s="47" t="s">
        <v>3</v>
      </c>
      <c r="J58" s="23" t="s">
        <v>7</v>
      </c>
      <c r="K58" s="23"/>
      <c r="L58" s="24">
        <f>L56-L57</f>
        <v>141.797</v>
      </c>
      <c r="N58" s="134"/>
      <c r="O58" s="134"/>
      <c r="P58" s="63"/>
      <c r="R58" s="23" t="s">
        <v>7</v>
      </c>
      <c r="S58" s="23"/>
      <c r="T58" s="24">
        <f>T56-T57</f>
        <v>147.27199999999999</v>
      </c>
      <c r="V58" s="23" t="s">
        <v>7</v>
      </c>
      <c r="W58" s="23"/>
      <c r="X58" s="24">
        <v>0</v>
      </c>
    </row>
    <row r="59" spans="2:24" x14ac:dyDescent="0.25">
      <c r="E59" s="7"/>
      <c r="J59" s="7"/>
      <c r="O59" s="7"/>
    </row>
    <row r="60" spans="2:24" s="1" customFormat="1" x14ac:dyDescent="0.25">
      <c r="B60" s="1" t="s">
        <v>27</v>
      </c>
    </row>
    <row r="61" spans="2:24" x14ac:dyDescent="0.25">
      <c r="E61" s="7"/>
      <c r="J61" s="7"/>
      <c r="O61" s="7"/>
    </row>
    <row r="62" spans="2:24" s="14" customFormat="1" x14ac:dyDescent="0.25">
      <c r="B62" s="14" t="s">
        <v>57</v>
      </c>
      <c r="E62" s="14" t="s">
        <v>58</v>
      </c>
      <c r="H62" s="14" t="s">
        <v>59</v>
      </c>
      <c r="K62" s="58"/>
      <c r="L62" s="58"/>
      <c r="N62" s="14" t="str">
        <f>N43</f>
        <v>SERVIÇOS GERAIS</v>
      </c>
      <c r="Q62" s="14" t="s">
        <v>60</v>
      </c>
    </row>
    <row r="63" spans="2:24" x14ac:dyDescent="0.25">
      <c r="B63" s="80" t="s">
        <v>16</v>
      </c>
      <c r="C63" s="80"/>
      <c r="E63" s="80" t="s">
        <v>16</v>
      </c>
      <c r="F63" s="80"/>
      <c r="H63" s="80" t="s">
        <v>16</v>
      </c>
      <c r="I63" s="80"/>
      <c r="J63" s="7"/>
      <c r="K63" s="66"/>
      <c r="L63" s="66"/>
      <c r="N63" s="80" t="s">
        <v>16</v>
      </c>
      <c r="O63" s="80"/>
      <c r="Q63" s="80" t="s">
        <v>16</v>
      </c>
      <c r="R63" s="80"/>
    </row>
    <row r="64" spans="2:24" x14ac:dyDescent="0.25">
      <c r="B64" s="4" t="s">
        <v>28</v>
      </c>
      <c r="C64" s="8">
        <v>20.68</v>
      </c>
      <c r="D64" s="2" t="s">
        <v>3</v>
      </c>
      <c r="E64" s="4" t="s">
        <v>28</v>
      </c>
      <c r="F64" s="8">
        <v>20.68</v>
      </c>
      <c r="H64" s="4" t="s">
        <v>28</v>
      </c>
      <c r="I64" s="8">
        <v>20.68</v>
      </c>
      <c r="J64" s="7"/>
      <c r="K64" s="58"/>
      <c r="L64" s="135"/>
      <c r="N64" s="4" t="s">
        <v>28</v>
      </c>
      <c r="O64" s="8">
        <v>20.68</v>
      </c>
      <c r="Q64" s="4" t="s">
        <v>28</v>
      </c>
      <c r="R64" s="8">
        <v>20.68</v>
      </c>
    </row>
    <row r="65" spans="2:18" ht="16.5" customHeight="1" x14ac:dyDescent="0.25">
      <c r="B65" s="4" t="s">
        <v>70</v>
      </c>
      <c r="C65" s="5">
        <v>17.77</v>
      </c>
      <c r="E65" s="4" t="s">
        <v>70</v>
      </c>
      <c r="F65" s="5">
        <v>17.77</v>
      </c>
      <c r="H65" s="4" t="s">
        <v>70</v>
      </c>
      <c r="I65" s="5">
        <v>17.77</v>
      </c>
      <c r="J65" s="7"/>
      <c r="K65" s="58"/>
      <c r="L65" s="61"/>
      <c r="N65" s="4" t="s">
        <v>70</v>
      </c>
      <c r="O65" s="5">
        <v>17.77</v>
      </c>
      <c r="Q65" s="4" t="s">
        <v>70</v>
      </c>
      <c r="R65" s="5">
        <v>17.77</v>
      </c>
    </row>
    <row r="66" spans="2:18" x14ac:dyDescent="0.25">
      <c r="B66" s="4" t="s">
        <v>29</v>
      </c>
      <c r="C66" s="5">
        <f>1.19*C64</f>
        <v>24.609199999999998</v>
      </c>
      <c r="E66" s="4" t="s">
        <v>29</v>
      </c>
      <c r="F66" s="5">
        <f>1.19*F64</f>
        <v>24.609199999999998</v>
      </c>
      <c r="H66" s="4" t="s">
        <v>29</v>
      </c>
      <c r="I66" s="5">
        <f>1.19*I64</f>
        <v>24.609199999999998</v>
      </c>
      <c r="J66" s="7"/>
      <c r="K66" s="58"/>
      <c r="L66" s="61"/>
      <c r="N66" s="4" t="s">
        <v>29</v>
      </c>
      <c r="O66" s="5">
        <f>1.19*O64</f>
        <v>24.609199999999998</v>
      </c>
      <c r="Q66" s="4" t="s">
        <v>29</v>
      </c>
      <c r="R66" s="5">
        <f>1.19*R64</f>
        <v>24.609199999999998</v>
      </c>
    </row>
    <row r="67" spans="2:18" s="47" customFormat="1" x14ac:dyDescent="0.25">
      <c r="B67" s="23" t="s">
        <v>7</v>
      </c>
      <c r="C67" s="24">
        <f>(C64*C65)-C66</f>
        <v>342.87439999999998</v>
      </c>
      <c r="E67" s="23" t="s">
        <v>7</v>
      </c>
      <c r="F67" s="24">
        <f>(F64*F65)-F66</f>
        <v>342.87439999999998</v>
      </c>
      <c r="H67" s="23" t="s">
        <v>7</v>
      </c>
      <c r="I67" s="24">
        <f>(I64*I65)-I66</f>
        <v>342.87439999999998</v>
      </c>
      <c r="J67" s="48"/>
      <c r="K67" s="134"/>
      <c r="L67" s="63"/>
      <c r="N67" s="23" t="s">
        <v>7</v>
      </c>
      <c r="O67" s="24">
        <f>(O64*O65)-O66</f>
        <v>342.87439999999998</v>
      </c>
      <c r="Q67" s="23" t="s">
        <v>7</v>
      </c>
      <c r="R67" s="24">
        <f>(R64*R65)-R66</f>
        <v>342.87439999999998</v>
      </c>
    </row>
    <row r="68" spans="2:18" x14ac:dyDescent="0.25">
      <c r="E68" s="7"/>
      <c r="J68" s="7"/>
      <c r="O68" s="7"/>
    </row>
    <row r="69" spans="2:18" s="1" customFormat="1" x14ac:dyDescent="0.25">
      <c r="B69" s="1" t="s">
        <v>32</v>
      </c>
    </row>
    <row r="70" spans="2:18" x14ac:dyDescent="0.25">
      <c r="E70" s="7"/>
      <c r="J70" s="7"/>
      <c r="O70" s="7"/>
    </row>
    <row r="71" spans="2:18" s="14" customFormat="1" x14ac:dyDescent="0.25">
      <c r="B71" s="14" t="s">
        <v>57</v>
      </c>
      <c r="E71" s="14" t="s">
        <v>58</v>
      </c>
      <c r="H71" s="14" t="s">
        <v>59</v>
      </c>
      <c r="K71" s="58"/>
      <c r="L71" s="58"/>
      <c r="N71" s="14" t="str">
        <f>N43</f>
        <v>SERVIÇOS GERAIS</v>
      </c>
      <c r="Q71" s="14" t="s">
        <v>60</v>
      </c>
    </row>
    <row r="72" spans="2:18" x14ac:dyDescent="0.25">
      <c r="B72" s="81" t="s">
        <v>31</v>
      </c>
      <c r="C72" s="82"/>
      <c r="E72" s="81" t="s">
        <v>31</v>
      </c>
      <c r="F72" s="82"/>
      <c r="H72" s="81" t="s">
        <v>31</v>
      </c>
      <c r="I72" s="82"/>
      <c r="J72" s="7"/>
      <c r="K72" s="66"/>
      <c r="L72" s="66"/>
      <c r="N72" s="81" t="s">
        <v>31</v>
      </c>
      <c r="O72" s="82"/>
      <c r="Q72" s="81" t="s">
        <v>31</v>
      </c>
      <c r="R72" s="82"/>
    </row>
    <row r="73" spans="2:18" x14ac:dyDescent="0.25">
      <c r="B73" s="4" t="s">
        <v>71</v>
      </c>
      <c r="C73" s="5">
        <v>132.47999999999999</v>
      </c>
      <c r="E73" s="4" t="s">
        <v>71</v>
      </c>
      <c r="F73" s="5">
        <v>132.47999999999999</v>
      </c>
      <c r="H73" s="4" t="s">
        <v>71</v>
      </c>
      <c r="I73" s="5">
        <v>132.47999999999999</v>
      </c>
      <c r="J73" s="7"/>
      <c r="K73" s="58"/>
      <c r="L73" s="61"/>
      <c r="N73" s="4" t="s">
        <v>71</v>
      </c>
      <c r="O73" s="5">
        <v>132.47999999999999</v>
      </c>
      <c r="Q73" s="4" t="s">
        <v>71</v>
      </c>
      <c r="R73" s="5">
        <v>132.47999999999999</v>
      </c>
    </row>
    <row r="74" spans="2:18" s="47" customFormat="1" x14ac:dyDescent="0.25">
      <c r="B74" s="23" t="s">
        <v>7</v>
      </c>
      <c r="C74" s="24">
        <f>C73</f>
        <v>132.47999999999999</v>
      </c>
      <c r="E74" s="23" t="s">
        <v>7</v>
      </c>
      <c r="F74" s="24">
        <f>F73</f>
        <v>132.47999999999999</v>
      </c>
      <c r="H74" s="23" t="s">
        <v>7</v>
      </c>
      <c r="I74" s="24">
        <f>I73</f>
        <v>132.47999999999999</v>
      </c>
      <c r="J74" s="48"/>
      <c r="K74" s="134"/>
      <c r="L74" s="63"/>
      <c r="N74" s="23" t="s">
        <v>7</v>
      </c>
      <c r="O74" s="24">
        <f>O73</f>
        <v>132.47999999999999</v>
      </c>
      <c r="Q74" s="23" t="s">
        <v>7</v>
      </c>
      <c r="R74" s="24">
        <f>R73</f>
        <v>132.47999999999999</v>
      </c>
    </row>
    <row r="75" spans="2:18" x14ac:dyDescent="0.25">
      <c r="E75" s="7"/>
      <c r="J75" s="7"/>
      <c r="O75" s="7"/>
    </row>
    <row r="76" spans="2:18" s="1" customFormat="1" x14ac:dyDescent="0.25">
      <c r="B76" s="1" t="s">
        <v>33</v>
      </c>
    </row>
    <row r="77" spans="2:18" x14ac:dyDescent="0.25">
      <c r="E77" s="7"/>
      <c r="J77" s="7"/>
      <c r="O77" s="7"/>
    </row>
    <row r="78" spans="2:18" s="14" customFormat="1" x14ac:dyDescent="0.25">
      <c r="B78" s="14" t="s">
        <v>57</v>
      </c>
      <c r="E78" s="14" t="s">
        <v>58</v>
      </c>
      <c r="H78" s="14" t="s">
        <v>59</v>
      </c>
      <c r="K78" s="58"/>
      <c r="L78" s="58"/>
      <c r="N78" s="14" t="str">
        <f>N43</f>
        <v>SERVIÇOS GERAIS</v>
      </c>
      <c r="Q78" s="14" t="s">
        <v>60</v>
      </c>
    </row>
    <row r="79" spans="2:18" x14ac:dyDescent="0.25">
      <c r="B79" s="80" t="s">
        <v>33</v>
      </c>
      <c r="C79" s="80"/>
      <c r="E79" s="80" t="s">
        <v>33</v>
      </c>
      <c r="F79" s="80"/>
      <c r="H79" s="80" t="s">
        <v>33</v>
      </c>
      <c r="I79" s="80"/>
      <c r="J79" s="7"/>
      <c r="K79" s="66"/>
      <c r="L79" s="66"/>
      <c r="N79" s="80" t="s">
        <v>33</v>
      </c>
      <c r="O79" s="80"/>
      <c r="Q79" s="80" t="s">
        <v>33</v>
      </c>
      <c r="R79" s="80"/>
    </row>
    <row r="80" spans="2:18" x14ac:dyDescent="0.25">
      <c r="B80" s="4" t="s">
        <v>30</v>
      </c>
      <c r="C80" s="4">
        <v>1</v>
      </c>
      <c r="E80" s="4" t="s">
        <v>30</v>
      </c>
      <c r="F80" s="4">
        <v>1</v>
      </c>
      <c r="H80" s="4" t="s">
        <v>30</v>
      </c>
      <c r="I80" s="4">
        <v>1</v>
      </c>
      <c r="J80" s="7"/>
      <c r="K80" s="58"/>
      <c r="L80" s="58"/>
      <c r="N80" s="4" t="s">
        <v>30</v>
      </c>
      <c r="O80" s="4">
        <v>1</v>
      </c>
      <c r="Q80" s="4" t="s">
        <v>30</v>
      </c>
      <c r="R80" s="4">
        <v>1</v>
      </c>
    </row>
    <row r="81" spans="2:18" x14ac:dyDescent="0.25">
      <c r="B81" s="4" t="s">
        <v>71</v>
      </c>
      <c r="C81" s="5">
        <v>14.62</v>
      </c>
      <c r="E81" s="4" t="s">
        <v>71</v>
      </c>
      <c r="F81" s="5">
        <v>14.62</v>
      </c>
      <c r="H81" s="4" t="s">
        <v>71</v>
      </c>
      <c r="I81" s="5">
        <v>14.62</v>
      </c>
      <c r="J81" s="7"/>
      <c r="K81" s="58"/>
      <c r="L81" s="61"/>
      <c r="N81" s="4" t="s">
        <v>71</v>
      </c>
      <c r="O81" s="5">
        <v>14.62</v>
      </c>
      <c r="Q81" s="4" t="s">
        <v>71</v>
      </c>
      <c r="R81" s="5">
        <v>14.62</v>
      </c>
    </row>
    <row r="82" spans="2:18" x14ac:dyDescent="0.25">
      <c r="B82" s="4" t="s">
        <v>5</v>
      </c>
      <c r="C82" s="5">
        <v>0</v>
      </c>
      <c r="E82" s="4" t="s">
        <v>5</v>
      </c>
      <c r="F82" s="5">
        <v>0</v>
      </c>
      <c r="H82" s="4" t="s">
        <v>5</v>
      </c>
      <c r="I82" s="5">
        <v>0</v>
      </c>
      <c r="J82" s="7"/>
      <c r="K82" s="58"/>
      <c r="L82" s="61"/>
      <c r="N82" s="4" t="s">
        <v>5</v>
      </c>
      <c r="O82" s="5">
        <v>0</v>
      </c>
      <c r="Q82" s="4" t="s">
        <v>5</v>
      </c>
      <c r="R82" s="5">
        <v>0</v>
      </c>
    </row>
    <row r="83" spans="2:18" s="47" customFormat="1" x14ac:dyDescent="0.25">
      <c r="B83" s="23" t="s">
        <v>7</v>
      </c>
      <c r="C83" s="24">
        <f>C81</f>
        <v>14.62</v>
      </c>
      <c r="E83" s="23" t="s">
        <v>7</v>
      </c>
      <c r="F83" s="24">
        <f>F81</f>
        <v>14.62</v>
      </c>
      <c r="H83" s="23" t="s">
        <v>7</v>
      </c>
      <c r="I83" s="24">
        <f>I81</f>
        <v>14.62</v>
      </c>
      <c r="J83" s="48"/>
      <c r="K83" s="134"/>
      <c r="L83" s="63"/>
      <c r="N83" s="23" t="s">
        <v>7</v>
      </c>
      <c r="O83" s="24">
        <f>O81</f>
        <v>14.62</v>
      </c>
      <c r="Q83" s="23" t="s">
        <v>7</v>
      </c>
      <c r="R83" s="24">
        <f>R81</f>
        <v>14.62</v>
      </c>
    </row>
    <row r="84" spans="2:18" x14ac:dyDescent="0.25">
      <c r="E84" s="7"/>
      <c r="J84" s="7"/>
      <c r="O84" s="7"/>
    </row>
    <row r="85" spans="2:18" s="1" customFormat="1" x14ac:dyDescent="0.25">
      <c r="B85" s="1" t="s">
        <v>46</v>
      </c>
    </row>
    <row r="86" spans="2:18" x14ac:dyDescent="0.25">
      <c r="E86" s="7"/>
      <c r="J86" s="7"/>
      <c r="O86" s="7"/>
    </row>
    <row r="87" spans="2:18" s="14" customFormat="1" x14ac:dyDescent="0.25">
      <c r="B87" s="14" t="s">
        <v>57</v>
      </c>
      <c r="E87" s="14" t="s">
        <v>58</v>
      </c>
      <c r="H87" s="14" t="s">
        <v>59</v>
      </c>
      <c r="K87" s="58"/>
      <c r="L87" s="58"/>
      <c r="N87" s="14" t="str">
        <f>N43</f>
        <v>SERVIÇOS GERAIS</v>
      </c>
      <c r="Q87" s="14" t="s">
        <v>60</v>
      </c>
    </row>
    <row r="88" spans="2:18" ht="31.5" customHeight="1" x14ac:dyDescent="0.25">
      <c r="B88" s="83" t="s">
        <v>46</v>
      </c>
      <c r="C88" s="83"/>
      <c r="E88" s="83" t="s">
        <v>46</v>
      </c>
      <c r="F88" s="83"/>
      <c r="H88" s="83" t="s">
        <v>46</v>
      </c>
      <c r="I88" s="83"/>
      <c r="J88" s="7"/>
      <c r="K88" s="136"/>
      <c r="L88" s="136"/>
      <c r="N88" s="83" t="s">
        <v>46</v>
      </c>
      <c r="O88" s="83"/>
      <c r="Q88" s="83" t="s">
        <v>46</v>
      </c>
      <c r="R88" s="83"/>
    </row>
    <row r="89" spans="2:18" x14ac:dyDescent="0.25">
      <c r="B89" s="4" t="s">
        <v>30</v>
      </c>
      <c r="C89" s="4">
        <v>1</v>
      </c>
      <c r="E89" s="4" t="s">
        <v>30</v>
      </c>
      <c r="F89" s="4">
        <v>1</v>
      </c>
      <c r="H89" s="4" t="s">
        <v>30</v>
      </c>
      <c r="I89" s="4">
        <v>1</v>
      </c>
      <c r="J89" s="7"/>
      <c r="K89" s="58"/>
      <c r="L89" s="58"/>
      <c r="N89" s="4" t="s">
        <v>30</v>
      </c>
      <c r="O89" s="4">
        <v>1</v>
      </c>
      <c r="Q89" s="4" t="s">
        <v>30</v>
      </c>
      <c r="R89" s="4">
        <v>1</v>
      </c>
    </row>
    <row r="90" spans="2:18" x14ac:dyDescent="0.25">
      <c r="B90" s="4" t="s">
        <v>71</v>
      </c>
      <c r="C90" s="5">
        <v>32.049999999999997</v>
      </c>
      <c r="E90" s="4" t="s">
        <v>71</v>
      </c>
      <c r="F90" s="5">
        <v>32.049999999999997</v>
      </c>
      <c r="H90" s="4" t="s">
        <v>71</v>
      </c>
      <c r="I90" s="5">
        <v>32.049999999999997</v>
      </c>
      <c r="J90" s="7"/>
      <c r="K90" s="58"/>
      <c r="L90" s="61"/>
      <c r="N90" s="4" t="s">
        <v>71</v>
      </c>
      <c r="O90" s="5">
        <v>32.049999999999997</v>
      </c>
      <c r="Q90" s="4" t="s">
        <v>71</v>
      </c>
      <c r="R90" s="5">
        <v>32.049999999999997</v>
      </c>
    </row>
    <row r="91" spans="2:18" x14ac:dyDescent="0.25">
      <c r="B91" s="4" t="s">
        <v>5</v>
      </c>
      <c r="C91" s="5">
        <v>0</v>
      </c>
      <c r="E91" s="4" t="s">
        <v>5</v>
      </c>
      <c r="F91" s="5">
        <v>0</v>
      </c>
      <c r="H91" s="4" t="s">
        <v>5</v>
      </c>
      <c r="I91" s="5">
        <v>0</v>
      </c>
      <c r="J91" s="7"/>
      <c r="K91" s="58"/>
      <c r="L91" s="61"/>
      <c r="N91" s="4" t="s">
        <v>5</v>
      </c>
      <c r="O91" s="5">
        <v>0</v>
      </c>
      <c r="Q91" s="4" t="s">
        <v>5</v>
      </c>
      <c r="R91" s="5">
        <v>0</v>
      </c>
    </row>
    <row r="92" spans="2:18" x14ac:dyDescent="0.25">
      <c r="B92" s="4" t="s">
        <v>7</v>
      </c>
      <c r="C92" s="5">
        <f>C90</f>
        <v>32.049999999999997</v>
      </c>
      <c r="E92" s="4" t="s">
        <v>7</v>
      </c>
      <c r="F92" s="5">
        <f>F90</f>
        <v>32.049999999999997</v>
      </c>
      <c r="H92" s="4" t="s">
        <v>7</v>
      </c>
      <c r="I92" s="5">
        <f>I90</f>
        <v>32.049999999999997</v>
      </c>
      <c r="J92" s="7"/>
      <c r="K92" s="58"/>
      <c r="L92" s="61"/>
      <c r="N92" s="4" t="s">
        <v>7</v>
      </c>
      <c r="O92" s="5">
        <f>O90</f>
        <v>32.049999999999997</v>
      </c>
      <c r="Q92" s="4" t="s">
        <v>7</v>
      </c>
      <c r="R92" s="5">
        <f>R90</f>
        <v>32.049999999999997</v>
      </c>
    </row>
    <row r="93" spans="2:18" x14ac:dyDescent="0.25">
      <c r="E93" s="7"/>
      <c r="J93" s="7"/>
      <c r="O93" s="7"/>
    </row>
    <row r="94" spans="2:18" x14ac:dyDescent="0.25">
      <c r="E94" s="7"/>
      <c r="J94" s="7"/>
      <c r="O94" s="7"/>
    </row>
    <row r="95" spans="2:18" s="1" customFormat="1" x14ac:dyDescent="0.25">
      <c r="B95" s="1" t="s">
        <v>19</v>
      </c>
    </row>
    <row r="96" spans="2:18" x14ac:dyDescent="0.25">
      <c r="E96" s="7"/>
      <c r="J96" s="7"/>
      <c r="O96" s="7"/>
    </row>
    <row r="97" spans="2:18" s="14" customFormat="1" x14ac:dyDescent="0.25">
      <c r="B97" s="14" t="s">
        <v>57</v>
      </c>
      <c r="E97" s="14" t="s">
        <v>58</v>
      </c>
      <c r="H97" s="14" t="s">
        <v>59</v>
      </c>
      <c r="K97" s="58"/>
      <c r="L97" s="58"/>
      <c r="N97" s="14" t="str">
        <f>N43</f>
        <v>SERVIÇOS GERAIS</v>
      </c>
      <c r="Q97" s="14" t="s">
        <v>60</v>
      </c>
    </row>
    <row r="98" spans="2:18" s="14" customFormat="1" x14ac:dyDescent="0.25">
      <c r="B98" s="84" t="s">
        <v>19</v>
      </c>
      <c r="C98" s="84"/>
      <c r="E98" s="84" t="s">
        <v>19</v>
      </c>
      <c r="F98" s="84"/>
      <c r="H98" s="84" t="s">
        <v>19</v>
      </c>
      <c r="I98" s="84"/>
      <c r="J98" s="29"/>
      <c r="K98" s="66"/>
      <c r="L98" s="66"/>
      <c r="N98" s="84" t="s">
        <v>19</v>
      </c>
      <c r="O98" s="84"/>
      <c r="Q98" s="84" t="s">
        <v>19</v>
      </c>
      <c r="R98" s="84"/>
    </row>
    <row r="99" spans="2:18" s="14" customFormat="1" x14ac:dyDescent="0.25">
      <c r="B99" s="49" t="s">
        <v>34</v>
      </c>
      <c r="C99" s="49">
        <v>1</v>
      </c>
      <c r="D99" s="14" t="s">
        <v>3</v>
      </c>
      <c r="E99" s="49" t="s">
        <v>34</v>
      </c>
      <c r="F99" s="49">
        <v>1</v>
      </c>
      <c r="H99" s="49" t="s">
        <v>34</v>
      </c>
      <c r="I99" s="49">
        <v>1</v>
      </c>
      <c r="J99" s="29"/>
      <c r="K99" s="58"/>
      <c r="L99" s="58"/>
      <c r="N99" s="49" t="s">
        <v>34</v>
      </c>
      <c r="O99" s="49">
        <v>1</v>
      </c>
      <c r="Q99" s="49" t="s">
        <v>34</v>
      </c>
      <c r="R99" s="49">
        <v>1</v>
      </c>
    </row>
    <row r="100" spans="2:18" s="14" customFormat="1" ht="31.5" x14ac:dyDescent="0.25">
      <c r="B100" s="50" t="s">
        <v>77</v>
      </c>
      <c r="C100" s="41">
        <f>1303*0.3</f>
        <v>390.9</v>
      </c>
      <c r="E100" s="50" t="s">
        <v>77</v>
      </c>
      <c r="F100" s="41">
        <f>1303*0.3</f>
        <v>390.9</v>
      </c>
      <c r="H100" s="50" t="s">
        <v>77</v>
      </c>
      <c r="I100" s="41">
        <f>1303*0.3</f>
        <v>390.9</v>
      </c>
      <c r="J100" s="29"/>
      <c r="K100" s="132"/>
      <c r="L100" s="61"/>
      <c r="N100" s="50" t="s">
        <v>77</v>
      </c>
      <c r="O100" s="41">
        <f>1303*0.3</f>
        <v>390.9</v>
      </c>
      <c r="Q100" s="50" t="s">
        <v>77</v>
      </c>
      <c r="R100" s="41">
        <f>1303*0.3</f>
        <v>390.9</v>
      </c>
    </row>
    <row r="101" spans="2:18" s="14" customFormat="1" x14ac:dyDescent="0.25">
      <c r="B101" s="49" t="s">
        <v>78</v>
      </c>
      <c r="C101" s="64">
        <v>14.04</v>
      </c>
      <c r="E101" s="49" t="s">
        <v>78</v>
      </c>
      <c r="F101" s="64">
        <v>14.04</v>
      </c>
      <c r="H101" s="49" t="s">
        <v>78</v>
      </c>
      <c r="I101" s="64">
        <v>14.04</v>
      </c>
      <c r="J101" s="29"/>
      <c r="K101" s="58"/>
      <c r="L101" s="133"/>
      <c r="N101" s="49" t="s">
        <v>78</v>
      </c>
      <c r="O101" s="64">
        <v>14.04</v>
      </c>
      <c r="Q101" s="49" t="s">
        <v>78</v>
      </c>
      <c r="R101" s="64">
        <v>14.04</v>
      </c>
    </row>
    <row r="102" spans="2:18" s="54" customFormat="1" x14ac:dyDescent="0.25">
      <c r="B102" s="55" t="s">
        <v>8</v>
      </c>
      <c r="C102" s="56">
        <f>C101</f>
        <v>14.04</v>
      </c>
      <c r="E102" s="55" t="s">
        <v>8</v>
      </c>
      <c r="F102" s="56">
        <f>F101</f>
        <v>14.04</v>
      </c>
      <c r="H102" s="55" t="s">
        <v>8</v>
      </c>
      <c r="I102" s="56">
        <f>I101</f>
        <v>14.04</v>
      </c>
      <c r="J102" s="57"/>
      <c r="K102" s="134"/>
      <c r="L102" s="63"/>
      <c r="N102" s="55" t="s">
        <v>8</v>
      </c>
      <c r="O102" s="56">
        <f>O101</f>
        <v>14.04</v>
      </c>
      <c r="Q102" s="55" t="s">
        <v>8</v>
      </c>
      <c r="R102" s="56">
        <f>R101</f>
        <v>14.04</v>
      </c>
    </row>
    <row r="103" spans="2:18" s="14" customFormat="1" x14ac:dyDescent="0.25">
      <c r="E103" s="29"/>
      <c r="J103" s="29"/>
      <c r="O103" s="29"/>
    </row>
    <row r="104" spans="2:18" x14ac:dyDescent="0.25">
      <c r="E104" s="7"/>
      <c r="J104" s="7"/>
      <c r="O104" s="7"/>
    </row>
    <row r="105" spans="2:18" s="1" customFormat="1" x14ac:dyDescent="0.25">
      <c r="B105" s="1" t="s">
        <v>65</v>
      </c>
    </row>
    <row r="106" spans="2:18" s="9" customFormat="1" x14ac:dyDescent="0.25">
      <c r="E106" s="10"/>
      <c r="J106" s="10"/>
      <c r="O106" s="10"/>
    </row>
    <row r="107" spans="2:18" s="14" customFormat="1" x14ac:dyDescent="0.25">
      <c r="B107" s="14" t="s">
        <v>57</v>
      </c>
      <c r="E107" s="14" t="s">
        <v>58</v>
      </c>
      <c r="H107" s="14" t="s">
        <v>59</v>
      </c>
      <c r="K107" s="58"/>
      <c r="L107" s="58"/>
      <c r="N107" s="14" t="str">
        <f>N43</f>
        <v>SERVIÇOS GERAIS</v>
      </c>
      <c r="Q107" s="14" t="s">
        <v>60</v>
      </c>
    </row>
    <row r="108" spans="2:18" x14ac:dyDescent="0.25">
      <c r="B108" s="80" t="s">
        <v>44</v>
      </c>
      <c r="C108" s="80"/>
      <c r="E108" s="80" t="s">
        <v>44</v>
      </c>
      <c r="F108" s="80"/>
      <c r="H108" s="80" t="s">
        <v>44</v>
      </c>
      <c r="I108" s="80"/>
      <c r="J108" s="7"/>
      <c r="K108" s="66"/>
      <c r="L108" s="66"/>
      <c r="N108" s="80" t="s">
        <v>44</v>
      </c>
      <c r="O108" s="80"/>
      <c r="Q108" s="80" t="s">
        <v>44</v>
      </c>
      <c r="R108" s="80"/>
    </row>
    <row r="109" spans="2:18" x14ac:dyDescent="0.25">
      <c r="B109" s="4" t="s">
        <v>43</v>
      </c>
      <c r="C109" s="5">
        <v>155.41999999999999</v>
      </c>
      <c r="E109" s="4" t="s">
        <v>43</v>
      </c>
      <c r="F109" s="5">
        <v>155.41999999999999</v>
      </c>
      <c r="H109" s="4" t="s">
        <v>43</v>
      </c>
      <c r="I109" s="5">
        <v>155.41999999999999</v>
      </c>
      <c r="J109" s="7"/>
      <c r="K109" s="58"/>
      <c r="L109" s="61"/>
      <c r="N109" s="4" t="s">
        <v>43</v>
      </c>
      <c r="O109" s="5">
        <v>155.41999999999999</v>
      </c>
      <c r="Q109" s="4" t="s">
        <v>43</v>
      </c>
      <c r="R109" s="5">
        <v>155.41999999999999</v>
      </c>
    </row>
    <row r="110" spans="2:18" s="47" customFormat="1" x14ac:dyDescent="0.25">
      <c r="B110" s="23" t="s">
        <v>72</v>
      </c>
      <c r="C110" s="24">
        <f>C109/6</f>
        <v>25.903333333333332</v>
      </c>
      <c r="E110" s="23" t="s">
        <v>72</v>
      </c>
      <c r="F110" s="24">
        <f>F109/6</f>
        <v>25.903333333333332</v>
      </c>
      <c r="H110" s="23" t="s">
        <v>72</v>
      </c>
      <c r="I110" s="24">
        <f>I109/6</f>
        <v>25.903333333333332</v>
      </c>
      <c r="J110" s="48"/>
      <c r="K110" s="134"/>
      <c r="L110" s="63"/>
      <c r="N110" s="23" t="s">
        <v>72</v>
      </c>
      <c r="O110" s="24">
        <f>O109/6</f>
        <v>25.903333333333332</v>
      </c>
      <c r="Q110" s="23" t="s">
        <v>72</v>
      </c>
      <c r="R110" s="24">
        <f>R109/6</f>
        <v>25.903333333333332</v>
      </c>
    </row>
    <row r="111" spans="2:18" x14ac:dyDescent="0.25">
      <c r="E111" s="7"/>
      <c r="J111" s="7"/>
      <c r="O111" s="7"/>
    </row>
    <row r="112" spans="2:18" s="1" customFormat="1" x14ac:dyDescent="0.25">
      <c r="B112" s="1" t="s">
        <v>79</v>
      </c>
    </row>
    <row r="113" spans="2:42" x14ac:dyDescent="0.25">
      <c r="E113" s="7"/>
      <c r="J113" s="7"/>
      <c r="O113" s="7"/>
    </row>
    <row r="114" spans="2:42" s="14" customFormat="1" x14ac:dyDescent="0.25">
      <c r="B114" s="14" t="s">
        <v>57</v>
      </c>
      <c r="H114" s="14" t="s">
        <v>58</v>
      </c>
      <c r="N114" s="14" t="s">
        <v>59</v>
      </c>
      <c r="T114" s="58"/>
      <c r="U114" s="58"/>
      <c r="V114" s="58"/>
      <c r="W114" s="58"/>
      <c r="X114" s="58"/>
      <c r="Z114" s="14" t="str">
        <f>N43</f>
        <v>SERVIÇOS GERAIS</v>
      </c>
      <c r="AF114" s="14" t="s">
        <v>60</v>
      </c>
      <c r="AL114" s="58"/>
      <c r="AM114" s="58"/>
      <c r="AN114" s="58"/>
      <c r="AO114" s="58"/>
      <c r="AP114" s="58"/>
    </row>
    <row r="115" spans="2:42" x14ac:dyDescent="0.25">
      <c r="B115" s="81" t="s">
        <v>21</v>
      </c>
      <c r="C115" s="108"/>
      <c r="D115" s="108"/>
      <c r="E115" s="108"/>
      <c r="F115" s="82"/>
      <c r="H115" s="81" t="s">
        <v>21</v>
      </c>
      <c r="I115" s="108"/>
      <c r="J115" s="108"/>
      <c r="K115" s="108"/>
      <c r="L115" s="82"/>
      <c r="N115" s="81" t="s">
        <v>21</v>
      </c>
      <c r="O115" s="108"/>
      <c r="P115" s="108"/>
      <c r="Q115" s="108"/>
      <c r="R115" s="82"/>
      <c r="T115" s="66"/>
      <c r="U115" s="66"/>
      <c r="V115" s="66"/>
      <c r="W115" s="66"/>
      <c r="X115" s="66"/>
      <c r="Z115" s="81" t="s">
        <v>21</v>
      </c>
      <c r="AA115" s="108"/>
      <c r="AB115" s="108"/>
      <c r="AC115" s="108"/>
      <c r="AD115" s="82"/>
      <c r="AF115" s="81" t="s">
        <v>21</v>
      </c>
      <c r="AG115" s="108"/>
      <c r="AH115" s="108"/>
      <c r="AI115" s="108"/>
      <c r="AJ115" s="82"/>
      <c r="AL115" s="66"/>
      <c r="AM115" s="66"/>
      <c r="AN115" s="66"/>
      <c r="AO115" s="66"/>
      <c r="AP115" s="66"/>
    </row>
    <row r="116" spans="2:42" x14ac:dyDescent="0.25">
      <c r="B116" s="107" t="s">
        <v>35</v>
      </c>
      <c r="C116" s="107"/>
      <c r="D116" s="107"/>
      <c r="E116" s="107"/>
      <c r="F116" s="107"/>
      <c r="H116" s="107" t="s">
        <v>35</v>
      </c>
      <c r="I116" s="107"/>
      <c r="J116" s="107"/>
      <c r="K116" s="107"/>
      <c r="L116" s="107"/>
      <c r="N116" s="104" t="s">
        <v>35</v>
      </c>
      <c r="O116" s="105"/>
      <c r="P116" s="105"/>
      <c r="Q116" s="105"/>
      <c r="R116" s="106"/>
      <c r="T116" s="67"/>
      <c r="U116" s="67"/>
      <c r="V116" s="67"/>
      <c r="W116" s="67"/>
      <c r="X116" s="67"/>
      <c r="Z116" s="107" t="s">
        <v>35</v>
      </c>
      <c r="AA116" s="107"/>
      <c r="AB116" s="107"/>
      <c r="AC116" s="107"/>
      <c r="AD116" s="107"/>
      <c r="AF116" s="107" t="s">
        <v>35</v>
      </c>
      <c r="AG116" s="107"/>
      <c r="AH116" s="107"/>
      <c r="AI116" s="107"/>
      <c r="AJ116" s="107"/>
      <c r="AL116" s="67"/>
      <c r="AM116" s="67"/>
      <c r="AN116" s="67"/>
      <c r="AO116" s="67"/>
      <c r="AP116" s="67"/>
    </row>
    <row r="117" spans="2:42" ht="63" x14ac:dyDescent="0.25">
      <c r="B117" s="11" t="s">
        <v>11</v>
      </c>
      <c r="C117" s="11" t="s">
        <v>42</v>
      </c>
      <c r="D117" s="11" t="s">
        <v>36</v>
      </c>
      <c r="E117" s="11" t="s">
        <v>37</v>
      </c>
      <c r="F117" s="12" t="s">
        <v>38</v>
      </c>
      <c r="H117" s="11" t="s">
        <v>11</v>
      </c>
      <c r="I117" s="11" t="s">
        <v>42</v>
      </c>
      <c r="J117" s="11" t="s">
        <v>36</v>
      </c>
      <c r="K117" s="11" t="s">
        <v>37</v>
      </c>
      <c r="L117" s="12" t="s">
        <v>38</v>
      </c>
      <c r="N117" s="11" t="s">
        <v>11</v>
      </c>
      <c r="O117" s="11" t="s">
        <v>42</v>
      </c>
      <c r="P117" s="11" t="s">
        <v>36</v>
      </c>
      <c r="Q117" s="11" t="s">
        <v>37</v>
      </c>
      <c r="R117" s="12" t="s">
        <v>38</v>
      </c>
      <c r="T117" s="59"/>
      <c r="U117" s="59"/>
      <c r="V117" s="59"/>
      <c r="W117" s="59"/>
      <c r="X117" s="60"/>
      <c r="Z117" s="28" t="s">
        <v>11</v>
      </c>
      <c r="AA117" s="28" t="s">
        <v>42</v>
      </c>
      <c r="AB117" s="28" t="s">
        <v>36</v>
      </c>
      <c r="AC117" s="28" t="s">
        <v>37</v>
      </c>
      <c r="AD117" s="12" t="s">
        <v>38</v>
      </c>
      <c r="AF117" s="28" t="s">
        <v>11</v>
      </c>
      <c r="AG117" s="28" t="s">
        <v>42</v>
      </c>
      <c r="AH117" s="28" t="s">
        <v>36</v>
      </c>
      <c r="AI117" s="28" t="s">
        <v>37</v>
      </c>
      <c r="AJ117" s="12" t="s">
        <v>38</v>
      </c>
      <c r="AL117" s="59"/>
      <c r="AM117" s="59"/>
      <c r="AN117" s="59"/>
      <c r="AO117" s="59"/>
      <c r="AP117" s="60"/>
    </row>
    <row r="118" spans="2:42" x14ac:dyDescent="0.25">
      <c r="B118" s="4" t="s">
        <v>45</v>
      </c>
      <c r="C118" s="4"/>
      <c r="D118" s="4" t="s">
        <v>0</v>
      </c>
      <c r="E118" s="4"/>
      <c r="F118" s="5">
        <v>67.25</v>
      </c>
      <c r="H118" s="4" t="s">
        <v>45</v>
      </c>
      <c r="I118" s="4"/>
      <c r="J118" s="4" t="s">
        <v>0</v>
      </c>
      <c r="K118" s="4"/>
      <c r="L118" s="5">
        <v>70.81</v>
      </c>
      <c r="N118" s="4" t="s">
        <v>39</v>
      </c>
      <c r="O118" s="4"/>
      <c r="P118" s="4" t="s">
        <v>0</v>
      </c>
      <c r="Q118" s="4"/>
      <c r="R118" s="5">
        <v>67.25</v>
      </c>
      <c r="T118" s="58"/>
      <c r="U118" s="58"/>
      <c r="V118" s="58"/>
      <c r="W118" s="58"/>
      <c r="X118" s="61"/>
      <c r="Z118" s="4" t="s">
        <v>45</v>
      </c>
      <c r="AA118" s="4"/>
      <c r="AB118" s="4" t="s">
        <v>0</v>
      </c>
      <c r="AC118" s="4"/>
      <c r="AD118" s="5">
        <v>67.25</v>
      </c>
      <c r="AF118" s="4" t="s">
        <v>45</v>
      </c>
      <c r="AG118" s="4"/>
      <c r="AH118" s="4" t="s">
        <v>0</v>
      </c>
      <c r="AI118" s="4"/>
      <c r="AJ118" s="5">
        <v>67.25</v>
      </c>
      <c r="AL118" s="58"/>
      <c r="AM118" s="58"/>
      <c r="AN118" s="58"/>
      <c r="AO118" s="58"/>
      <c r="AP118" s="61"/>
    </row>
    <row r="119" spans="2:42" x14ac:dyDescent="0.25">
      <c r="B119" s="4" t="s">
        <v>40</v>
      </c>
      <c r="C119" s="4"/>
      <c r="D119" s="4" t="s">
        <v>0</v>
      </c>
      <c r="E119" s="4"/>
      <c r="F119" s="5">
        <v>3.92</v>
      </c>
      <c r="H119" s="4" t="s">
        <v>40</v>
      </c>
      <c r="I119" s="4"/>
      <c r="J119" s="4" t="s">
        <v>0</v>
      </c>
      <c r="K119" s="4"/>
      <c r="L119" s="5">
        <v>4.3600000000000003</v>
      </c>
      <c r="N119" s="4" t="s">
        <v>40</v>
      </c>
      <c r="O119" s="4"/>
      <c r="P119" s="4" t="s">
        <v>0</v>
      </c>
      <c r="Q119" s="4"/>
      <c r="R119" s="5">
        <v>3.92</v>
      </c>
      <c r="T119" s="58"/>
      <c r="U119" s="58"/>
      <c r="V119" s="58"/>
      <c r="W119" s="58"/>
      <c r="X119" s="61"/>
      <c r="Z119" s="4" t="s">
        <v>40</v>
      </c>
      <c r="AA119" s="4"/>
      <c r="AB119" s="4" t="s">
        <v>0</v>
      </c>
      <c r="AC119" s="4"/>
      <c r="AD119" s="5">
        <v>3.92</v>
      </c>
      <c r="AF119" s="4" t="s">
        <v>40</v>
      </c>
      <c r="AG119" s="4"/>
      <c r="AH119" s="4" t="s">
        <v>0</v>
      </c>
      <c r="AI119" s="4"/>
      <c r="AJ119" s="5">
        <v>3.92</v>
      </c>
      <c r="AL119" s="58"/>
      <c r="AM119" s="58"/>
      <c r="AN119" s="58"/>
      <c r="AO119" s="58"/>
      <c r="AP119" s="61"/>
    </row>
    <row r="120" spans="2:42" x14ac:dyDescent="0.25">
      <c r="B120" s="101" t="s">
        <v>7</v>
      </c>
      <c r="C120" s="102"/>
      <c r="D120" s="102"/>
      <c r="E120" s="103"/>
      <c r="F120" s="5">
        <f>F118+F119</f>
        <v>71.17</v>
      </c>
      <c r="H120" s="101" t="s">
        <v>7</v>
      </c>
      <c r="I120" s="102"/>
      <c r="J120" s="102"/>
      <c r="K120" s="103"/>
      <c r="L120" s="5">
        <f>L118+L119</f>
        <v>75.17</v>
      </c>
      <c r="N120" s="101" t="s">
        <v>7</v>
      </c>
      <c r="O120" s="102"/>
      <c r="P120" s="102"/>
      <c r="Q120" s="103"/>
      <c r="R120" s="5">
        <f>R118+R119</f>
        <v>71.17</v>
      </c>
      <c r="T120" s="68"/>
      <c r="U120" s="68"/>
      <c r="V120" s="68"/>
      <c r="W120" s="68"/>
      <c r="X120" s="61"/>
      <c r="Z120" s="101" t="s">
        <v>7</v>
      </c>
      <c r="AA120" s="102"/>
      <c r="AB120" s="102"/>
      <c r="AC120" s="103"/>
      <c r="AD120" s="5">
        <f>AD118+AD119</f>
        <v>71.17</v>
      </c>
      <c r="AF120" s="101" t="s">
        <v>7</v>
      </c>
      <c r="AG120" s="102"/>
      <c r="AH120" s="102"/>
      <c r="AI120" s="103"/>
      <c r="AJ120" s="5">
        <f>AJ118+AJ119</f>
        <v>71.17</v>
      </c>
      <c r="AL120" s="68"/>
      <c r="AM120" s="68"/>
      <c r="AN120" s="68"/>
      <c r="AO120" s="68"/>
      <c r="AP120" s="61"/>
    </row>
    <row r="121" spans="2:42" x14ac:dyDescent="0.25">
      <c r="B121" s="101" t="s">
        <v>41</v>
      </c>
      <c r="C121" s="102" t="s">
        <v>3</v>
      </c>
      <c r="D121" s="102" t="s">
        <v>3</v>
      </c>
      <c r="E121" s="103"/>
      <c r="F121" s="30">
        <f>F120*0.0925</f>
        <v>6.5832249999999997</v>
      </c>
      <c r="H121" s="101" t="s">
        <v>41</v>
      </c>
      <c r="I121" s="102" t="s">
        <v>3</v>
      </c>
      <c r="J121" s="102" t="s">
        <v>3</v>
      </c>
      <c r="K121" s="103"/>
      <c r="L121" s="30">
        <f>L120*0.0925</f>
        <v>6.9532249999999998</v>
      </c>
      <c r="N121" s="34" t="s">
        <v>41</v>
      </c>
      <c r="O121" s="35" t="s">
        <v>3</v>
      </c>
      <c r="P121" s="35" t="s">
        <v>3</v>
      </c>
      <c r="Q121" s="36"/>
      <c r="R121" s="30">
        <f>R120*0.0925</f>
        <v>6.5832249999999997</v>
      </c>
      <c r="T121" s="68"/>
      <c r="U121" s="68"/>
      <c r="V121" s="68"/>
      <c r="W121" s="68"/>
      <c r="X121" s="62"/>
      <c r="Z121" s="101" t="s">
        <v>41</v>
      </c>
      <c r="AA121" s="102" t="s">
        <v>3</v>
      </c>
      <c r="AB121" s="102" t="s">
        <v>3</v>
      </c>
      <c r="AC121" s="103"/>
      <c r="AD121" s="30">
        <f>AD120*0.0925</f>
        <v>6.5832249999999997</v>
      </c>
      <c r="AF121" s="101" t="s">
        <v>41</v>
      </c>
      <c r="AG121" s="102" t="s">
        <v>3</v>
      </c>
      <c r="AH121" s="102" t="s">
        <v>3</v>
      </c>
      <c r="AI121" s="103"/>
      <c r="AJ121" s="30">
        <f>AJ120*0.0925</f>
        <v>6.5832249999999997</v>
      </c>
      <c r="AL121" s="68"/>
      <c r="AM121" s="68"/>
      <c r="AN121" s="68"/>
      <c r="AO121" s="68"/>
      <c r="AP121" s="62"/>
    </row>
    <row r="122" spans="2:42" s="47" customFormat="1" x14ac:dyDescent="0.25">
      <c r="B122" s="113" t="s">
        <v>8</v>
      </c>
      <c r="C122" s="114" t="s">
        <v>3</v>
      </c>
      <c r="D122" s="114" t="s">
        <v>3</v>
      </c>
      <c r="E122" s="115"/>
      <c r="F122" s="24">
        <f>F120-F121</f>
        <v>64.586775000000003</v>
      </c>
      <c r="H122" s="113" t="s">
        <v>8</v>
      </c>
      <c r="I122" s="114" t="s">
        <v>3</v>
      </c>
      <c r="J122" s="114" t="s">
        <v>3</v>
      </c>
      <c r="K122" s="115"/>
      <c r="L122" s="24">
        <f>L120-L121</f>
        <v>68.216774999999998</v>
      </c>
      <c r="N122" s="51" t="s">
        <v>8</v>
      </c>
      <c r="O122" s="52" t="s">
        <v>3</v>
      </c>
      <c r="P122" s="52" t="s">
        <v>3</v>
      </c>
      <c r="Q122" s="53"/>
      <c r="R122" s="24">
        <f>R120-R121</f>
        <v>64.586775000000003</v>
      </c>
      <c r="T122" s="69"/>
      <c r="U122" s="69"/>
      <c r="V122" s="69"/>
      <c r="W122" s="69"/>
      <c r="X122" s="63"/>
      <c r="Z122" s="113" t="s">
        <v>8</v>
      </c>
      <c r="AA122" s="114" t="s">
        <v>3</v>
      </c>
      <c r="AB122" s="114" t="s">
        <v>3</v>
      </c>
      <c r="AC122" s="115"/>
      <c r="AD122" s="24">
        <f>AD120-AD121</f>
        <v>64.586775000000003</v>
      </c>
      <c r="AF122" s="113" t="s">
        <v>8</v>
      </c>
      <c r="AG122" s="114" t="s">
        <v>3</v>
      </c>
      <c r="AH122" s="114" t="s">
        <v>3</v>
      </c>
      <c r="AI122" s="115"/>
      <c r="AJ122" s="24">
        <f>AJ120-AJ121</f>
        <v>64.586775000000003</v>
      </c>
      <c r="AL122" s="69"/>
      <c r="AM122" s="69"/>
      <c r="AN122" s="69"/>
      <c r="AO122" s="69"/>
      <c r="AP122" s="63"/>
    </row>
    <row r="123" spans="2:42" x14ac:dyDescent="0.25">
      <c r="E123" s="7"/>
      <c r="J123" s="7"/>
      <c r="O123" s="7"/>
    </row>
    <row r="124" spans="2:42" s="1" customFormat="1" x14ac:dyDescent="0.25">
      <c r="B124" s="1" t="s">
        <v>10</v>
      </c>
    </row>
    <row r="126" spans="2:42" s="14" customFormat="1" x14ac:dyDescent="0.25">
      <c r="B126" s="14" t="s">
        <v>57</v>
      </c>
      <c r="E126" s="14" t="s">
        <v>58</v>
      </c>
      <c r="H126" s="14" t="s">
        <v>59</v>
      </c>
      <c r="K126" s="58"/>
      <c r="L126" s="58"/>
      <c r="N126" s="14" t="str">
        <f>N43</f>
        <v>SERVIÇOS GERAIS</v>
      </c>
      <c r="Q126" s="14" t="s">
        <v>60</v>
      </c>
    </row>
    <row r="127" spans="2:42" x14ac:dyDescent="0.25">
      <c r="B127" s="80" t="s">
        <v>10</v>
      </c>
      <c r="C127" s="80" t="s">
        <v>3</v>
      </c>
      <c r="E127" s="80" t="s">
        <v>10</v>
      </c>
      <c r="F127" s="80" t="s">
        <v>3</v>
      </c>
      <c r="H127" s="80" t="s">
        <v>10</v>
      </c>
      <c r="I127" s="80" t="s">
        <v>3</v>
      </c>
      <c r="K127" s="66"/>
      <c r="L127" s="66"/>
      <c r="N127" s="80" t="s">
        <v>10</v>
      </c>
      <c r="O127" s="80" t="s">
        <v>3</v>
      </c>
      <c r="Q127" s="80" t="s">
        <v>10</v>
      </c>
      <c r="R127" s="80" t="s">
        <v>3</v>
      </c>
    </row>
    <row r="128" spans="2:42" x14ac:dyDescent="0.25">
      <c r="B128" s="4" t="s">
        <v>11</v>
      </c>
      <c r="C128" s="13" t="s">
        <v>12</v>
      </c>
      <c r="E128" s="4" t="s">
        <v>11</v>
      </c>
      <c r="F128" s="13" t="s">
        <v>12</v>
      </c>
      <c r="H128" s="4" t="s">
        <v>11</v>
      </c>
      <c r="I128" s="13" t="s">
        <v>12</v>
      </c>
      <c r="K128" s="58"/>
      <c r="L128" s="65"/>
      <c r="N128" s="4" t="s">
        <v>11</v>
      </c>
      <c r="O128" s="27" t="s">
        <v>12</v>
      </c>
      <c r="Q128" s="4" t="s">
        <v>11</v>
      </c>
      <c r="R128" s="27" t="s">
        <v>12</v>
      </c>
    </row>
    <row r="129" spans="2:18" x14ac:dyDescent="0.25">
      <c r="B129" s="4" t="s">
        <v>13</v>
      </c>
      <c r="C129" s="5">
        <f>C45</f>
        <v>1660.18</v>
      </c>
      <c r="E129" s="4" t="s">
        <v>13</v>
      </c>
      <c r="F129" s="5">
        <f>F45</f>
        <v>1799.43</v>
      </c>
      <c r="H129" s="4" t="s">
        <v>13</v>
      </c>
      <c r="I129" s="5">
        <f>I45</f>
        <v>1572.81</v>
      </c>
      <c r="K129" s="58"/>
      <c r="L129" s="61"/>
      <c r="N129" s="4" t="s">
        <v>13</v>
      </c>
      <c r="O129" s="5">
        <f>O45</f>
        <v>1481.56</v>
      </c>
      <c r="Q129" s="4" t="s">
        <v>13</v>
      </c>
      <c r="R129" s="5">
        <f>R45</f>
        <v>4075.1164000000003</v>
      </c>
    </row>
    <row r="130" spans="2:18" x14ac:dyDescent="0.25">
      <c r="B130" s="4" t="s">
        <v>14</v>
      </c>
      <c r="C130" s="5">
        <f>C46</f>
        <v>1275.5461772399999</v>
      </c>
      <c r="E130" s="4" t="s">
        <v>14</v>
      </c>
      <c r="F130" s="5">
        <f>F46</f>
        <v>1382.53445874</v>
      </c>
      <c r="H130" s="4" t="s">
        <v>14</v>
      </c>
      <c r="I130" s="5">
        <f>I46</f>
        <v>1190.7807422399999</v>
      </c>
      <c r="K130" s="58"/>
      <c r="L130" s="61"/>
      <c r="N130" s="4" t="s">
        <v>14</v>
      </c>
      <c r="O130" s="5">
        <f>O46</f>
        <v>1121.6950022399999</v>
      </c>
      <c r="Q130" s="4" t="s">
        <v>14</v>
      </c>
      <c r="R130" s="5">
        <f>R46</f>
        <v>3085.2869269056005</v>
      </c>
    </row>
    <row r="131" spans="2:18" x14ac:dyDescent="0.25">
      <c r="B131" s="4" t="s">
        <v>15</v>
      </c>
      <c r="C131" s="5">
        <v>0</v>
      </c>
      <c r="E131" s="4" t="s">
        <v>15</v>
      </c>
      <c r="F131" s="5">
        <v>0</v>
      </c>
      <c r="H131" s="4" t="s">
        <v>15</v>
      </c>
      <c r="I131" s="5">
        <v>0</v>
      </c>
      <c r="K131" s="58"/>
      <c r="L131" s="61"/>
      <c r="N131" s="4" t="s">
        <v>15</v>
      </c>
      <c r="O131" s="5">
        <v>0</v>
      </c>
      <c r="Q131" s="4" t="s">
        <v>15</v>
      </c>
      <c r="R131" s="5">
        <v>0</v>
      </c>
    </row>
    <row r="132" spans="2:18" x14ac:dyDescent="0.25">
      <c r="B132" s="4" t="s">
        <v>1</v>
      </c>
      <c r="C132" s="5">
        <f>D58</f>
        <v>136.5548</v>
      </c>
      <c r="E132" s="4" t="s">
        <v>1</v>
      </c>
      <c r="F132" s="5">
        <f>H58</f>
        <v>128.19979999999998</v>
      </c>
      <c r="H132" s="4" t="s">
        <v>1</v>
      </c>
      <c r="I132" s="5">
        <f>L58</f>
        <v>141.797</v>
      </c>
      <c r="K132" s="58"/>
      <c r="L132" s="61"/>
      <c r="N132" s="4" t="s">
        <v>1</v>
      </c>
      <c r="O132" s="5">
        <f>T58</f>
        <v>147.27199999999999</v>
      </c>
      <c r="Q132" s="4" t="s">
        <v>1</v>
      </c>
      <c r="R132" s="5">
        <f>X58</f>
        <v>0</v>
      </c>
    </row>
    <row r="133" spans="2:18" x14ac:dyDescent="0.25">
      <c r="B133" s="4" t="s">
        <v>16</v>
      </c>
      <c r="C133" s="5">
        <f>C67</f>
        <v>342.87439999999998</v>
      </c>
      <c r="E133" s="4" t="s">
        <v>16</v>
      </c>
      <c r="F133" s="5">
        <f>F67</f>
        <v>342.87439999999998</v>
      </c>
      <c r="H133" s="4" t="s">
        <v>16</v>
      </c>
      <c r="I133" s="5">
        <f>I67</f>
        <v>342.87439999999998</v>
      </c>
      <c r="K133" s="58"/>
      <c r="L133" s="61"/>
      <c r="N133" s="4" t="s">
        <v>16</v>
      </c>
      <c r="O133" s="5">
        <f>O67</f>
        <v>342.87439999999998</v>
      </c>
      <c r="Q133" s="4" t="s">
        <v>16</v>
      </c>
      <c r="R133" s="5">
        <f>R67</f>
        <v>342.87439999999998</v>
      </c>
    </row>
    <row r="134" spans="2:18" x14ac:dyDescent="0.25">
      <c r="B134" s="4" t="s">
        <v>17</v>
      </c>
      <c r="C134" s="5">
        <f>C74</f>
        <v>132.47999999999999</v>
      </c>
      <c r="E134" s="4" t="s">
        <v>17</v>
      </c>
      <c r="F134" s="5">
        <f>F74</f>
        <v>132.47999999999999</v>
      </c>
      <c r="H134" s="4" t="s">
        <v>17</v>
      </c>
      <c r="I134" s="5">
        <f>I74</f>
        <v>132.47999999999999</v>
      </c>
      <c r="K134" s="58"/>
      <c r="L134" s="61"/>
      <c r="N134" s="4" t="s">
        <v>17</v>
      </c>
      <c r="O134" s="5">
        <f>O74</f>
        <v>132.47999999999999</v>
      </c>
      <c r="Q134" s="4" t="s">
        <v>17</v>
      </c>
      <c r="R134" s="5">
        <f>R74</f>
        <v>132.47999999999999</v>
      </c>
    </row>
    <row r="135" spans="2:18" x14ac:dyDescent="0.25">
      <c r="B135" s="4" t="s">
        <v>18</v>
      </c>
      <c r="C135" s="5">
        <f>C83</f>
        <v>14.62</v>
      </c>
      <c r="E135" s="6" t="s">
        <v>18</v>
      </c>
      <c r="F135" s="5">
        <f>F83</f>
        <v>14.62</v>
      </c>
      <c r="H135" s="4" t="s">
        <v>18</v>
      </c>
      <c r="I135" s="5">
        <f>I83</f>
        <v>14.62</v>
      </c>
      <c r="K135" s="58"/>
      <c r="L135" s="61"/>
      <c r="N135" s="4" t="s">
        <v>18</v>
      </c>
      <c r="O135" s="5">
        <f>O83</f>
        <v>14.62</v>
      </c>
      <c r="Q135" s="4" t="s">
        <v>18</v>
      </c>
      <c r="R135" s="5">
        <f>R83</f>
        <v>14.62</v>
      </c>
    </row>
    <row r="136" spans="2:18" s="37" customFormat="1" ht="34.5" customHeight="1" x14ac:dyDescent="0.25">
      <c r="B136" s="6" t="s">
        <v>46</v>
      </c>
      <c r="C136" s="40">
        <f>C92</f>
        <v>32.049999999999997</v>
      </c>
      <c r="E136" s="4" t="s">
        <v>46</v>
      </c>
      <c r="F136" s="40">
        <f>F92</f>
        <v>32.049999999999997</v>
      </c>
      <c r="H136" s="6" t="s">
        <v>46</v>
      </c>
      <c r="I136" s="40">
        <f>I92</f>
        <v>32.049999999999997</v>
      </c>
      <c r="K136" s="58"/>
      <c r="L136" s="61"/>
      <c r="N136" s="6" t="s">
        <v>46</v>
      </c>
      <c r="O136" s="40">
        <f>O92</f>
        <v>32.049999999999997</v>
      </c>
      <c r="Q136" s="6" t="s">
        <v>46</v>
      </c>
      <c r="R136" s="40">
        <f>R92</f>
        <v>32.049999999999997</v>
      </c>
    </row>
    <row r="137" spans="2:18" x14ac:dyDescent="0.25">
      <c r="B137" s="4" t="s">
        <v>19</v>
      </c>
      <c r="C137" s="5">
        <f>C102</f>
        <v>14.04</v>
      </c>
      <c r="E137" s="4" t="s">
        <v>19</v>
      </c>
      <c r="F137" s="5">
        <f>F102</f>
        <v>14.04</v>
      </c>
      <c r="H137" s="4" t="s">
        <v>19</v>
      </c>
      <c r="I137" s="5">
        <f>I102</f>
        <v>14.04</v>
      </c>
      <c r="K137" s="132"/>
      <c r="L137" s="137"/>
      <c r="N137" s="4" t="s">
        <v>19</v>
      </c>
      <c r="O137" s="5">
        <f>O102</f>
        <v>14.04</v>
      </c>
      <c r="Q137" s="4" t="s">
        <v>19</v>
      </c>
      <c r="R137" s="5">
        <f>R102</f>
        <v>14.04</v>
      </c>
    </row>
    <row r="138" spans="2:18" x14ac:dyDescent="0.25">
      <c r="B138" s="4" t="s">
        <v>20</v>
      </c>
      <c r="C138" s="5">
        <f>C110</f>
        <v>25.903333333333332</v>
      </c>
      <c r="E138" s="4" t="s">
        <v>20</v>
      </c>
      <c r="F138" s="5">
        <f>F110</f>
        <v>25.903333333333332</v>
      </c>
      <c r="H138" s="4" t="s">
        <v>20</v>
      </c>
      <c r="I138" s="5">
        <f>I110</f>
        <v>25.903333333333332</v>
      </c>
      <c r="K138" s="58"/>
      <c r="L138" s="61"/>
      <c r="N138" s="4" t="s">
        <v>20</v>
      </c>
      <c r="O138" s="5">
        <f>O110</f>
        <v>25.903333333333332</v>
      </c>
      <c r="Q138" s="4" t="s">
        <v>20</v>
      </c>
      <c r="R138" s="5">
        <f>R109</f>
        <v>155.41999999999999</v>
      </c>
    </row>
    <row r="139" spans="2:18" x14ac:dyDescent="0.25">
      <c r="B139" s="4" t="s">
        <v>21</v>
      </c>
      <c r="C139" s="5">
        <f>F122</f>
        <v>64.586775000000003</v>
      </c>
      <c r="E139" s="4" t="s">
        <v>21</v>
      </c>
      <c r="F139" s="5">
        <f>L122</f>
        <v>68.216774999999998</v>
      </c>
      <c r="H139" s="4" t="s">
        <v>21</v>
      </c>
      <c r="I139" s="5">
        <f>R122</f>
        <v>64.586775000000003</v>
      </c>
      <c r="K139" s="58"/>
      <c r="L139" s="61"/>
      <c r="N139" s="4" t="s">
        <v>21</v>
      </c>
      <c r="O139" s="5">
        <f>AD122</f>
        <v>64.586775000000003</v>
      </c>
      <c r="Q139" s="4" t="s">
        <v>21</v>
      </c>
      <c r="R139" s="5">
        <f>AJ122</f>
        <v>64.586775000000003</v>
      </c>
    </row>
    <row r="140" spans="2:18" x14ac:dyDescent="0.25">
      <c r="B140" s="23" t="s">
        <v>22</v>
      </c>
      <c r="C140" s="24">
        <f>SUM(C129:C139)</f>
        <v>3698.8354855733332</v>
      </c>
      <c r="E140" s="23" t="s">
        <v>22</v>
      </c>
      <c r="F140" s="24">
        <f>SUM(F129:F139)</f>
        <v>3940.348767073333</v>
      </c>
      <c r="H140" s="23" t="s">
        <v>22</v>
      </c>
      <c r="I140" s="24">
        <f>SUM(I129:I139)</f>
        <v>3531.9422505733332</v>
      </c>
      <c r="K140" s="58"/>
      <c r="L140" s="61"/>
      <c r="N140" s="23" t="s">
        <v>22</v>
      </c>
      <c r="O140" s="24">
        <f>SUM(O129:O139)</f>
        <v>3377.0815105733336</v>
      </c>
      <c r="Q140" s="23" t="s">
        <v>22</v>
      </c>
      <c r="R140" s="24">
        <f>SUM(R129:R139)</f>
        <v>7916.4745019055999</v>
      </c>
    </row>
    <row r="141" spans="2:18" x14ac:dyDescent="0.25">
      <c r="E141" s="25"/>
      <c r="F141" s="26"/>
      <c r="K141" s="134"/>
      <c r="L141" s="63"/>
    </row>
    <row r="142" spans="2:18" x14ac:dyDescent="0.25">
      <c r="E142" s="9"/>
      <c r="F142" s="9"/>
    </row>
    <row r="143" spans="2:18" x14ac:dyDescent="0.25">
      <c r="B143" s="9"/>
      <c r="C143" s="9"/>
      <c r="E143" s="14"/>
      <c r="F143" s="14" t="s">
        <v>0</v>
      </c>
      <c r="H143" s="9"/>
      <c r="I143" s="9"/>
      <c r="M143" s="9"/>
      <c r="N143" s="9"/>
      <c r="O143" s="9"/>
      <c r="Q143" s="9"/>
      <c r="R143" s="9"/>
    </row>
    <row r="144" spans="2:18" s="9" customFormat="1" x14ac:dyDescent="0.25">
      <c r="B144" s="14"/>
      <c r="C144" s="14"/>
      <c r="E144" s="14"/>
      <c r="F144" s="14"/>
      <c r="H144" s="2"/>
      <c r="I144" s="2"/>
      <c r="M144" s="2"/>
      <c r="N144" s="2"/>
      <c r="O144" s="2"/>
      <c r="Q144" s="2"/>
      <c r="R144" s="2"/>
    </row>
    <row r="145" spans="2:7" x14ac:dyDescent="0.25">
      <c r="B145" s="14"/>
      <c r="C145" s="14"/>
      <c r="D145" s="14"/>
      <c r="E145" s="14"/>
      <c r="F145" s="14"/>
      <c r="G145" s="14"/>
    </row>
    <row r="146" spans="2:7" x14ac:dyDescent="0.25">
      <c r="B146" s="14"/>
      <c r="C146" s="29"/>
      <c r="D146" s="14"/>
      <c r="E146" s="14"/>
      <c r="F146" s="14"/>
      <c r="G146" s="14"/>
    </row>
    <row r="147" spans="2:7" x14ac:dyDescent="0.25">
      <c r="B147" s="14"/>
      <c r="C147" s="29"/>
      <c r="D147" s="14"/>
      <c r="E147" s="14"/>
      <c r="F147" s="14"/>
      <c r="G147" s="14"/>
    </row>
    <row r="148" spans="2:7" x14ac:dyDescent="0.25">
      <c r="B148" s="14"/>
      <c r="C148" s="29"/>
      <c r="D148" s="14"/>
      <c r="E148" s="14"/>
      <c r="F148" s="14"/>
      <c r="G148" s="14"/>
    </row>
    <row r="149" spans="2:7" x14ac:dyDescent="0.25">
      <c r="B149" s="14"/>
      <c r="C149" s="29"/>
      <c r="D149" s="14"/>
      <c r="E149" s="14"/>
      <c r="F149" s="14"/>
      <c r="G149" s="14"/>
    </row>
    <row r="150" spans="2:7" x14ac:dyDescent="0.25">
      <c r="B150" s="14"/>
      <c r="C150" s="29"/>
      <c r="D150" s="14"/>
      <c r="E150" s="14"/>
      <c r="F150" s="14"/>
      <c r="G150" s="14"/>
    </row>
    <row r="151" spans="2:7" x14ac:dyDescent="0.25">
      <c r="B151" s="14"/>
      <c r="C151" s="29"/>
      <c r="D151" s="14"/>
      <c r="E151" s="14"/>
      <c r="F151" s="14"/>
      <c r="G151" s="14"/>
    </row>
    <row r="152" spans="2:7" x14ac:dyDescent="0.25">
      <c r="B152" s="14"/>
      <c r="C152" s="29"/>
      <c r="D152" s="14"/>
      <c r="E152" s="14"/>
      <c r="F152" s="14"/>
      <c r="G152" s="14"/>
    </row>
    <row r="153" spans="2:7" x14ac:dyDescent="0.25">
      <c r="B153" s="14"/>
      <c r="C153" s="29"/>
      <c r="D153" s="14"/>
      <c r="E153" s="14"/>
      <c r="F153" s="14"/>
      <c r="G153" s="14"/>
    </row>
    <row r="154" spans="2:7" x14ac:dyDescent="0.25">
      <c r="B154" s="14"/>
      <c r="C154" s="29"/>
      <c r="D154" s="14"/>
      <c r="E154" s="14"/>
      <c r="F154" s="14"/>
      <c r="G154" s="14"/>
    </row>
    <row r="155" spans="2:7" x14ac:dyDescent="0.25">
      <c r="B155" s="14"/>
      <c r="C155" s="29"/>
      <c r="D155" s="14"/>
      <c r="E155" s="14"/>
      <c r="F155" s="14"/>
      <c r="G155" s="14"/>
    </row>
    <row r="156" spans="2:7" x14ac:dyDescent="0.25">
      <c r="B156" s="14"/>
      <c r="C156" s="29"/>
      <c r="D156" s="14"/>
      <c r="E156" s="14"/>
      <c r="F156" s="14"/>
      <c r="G156" s="14"/>
    </row>
    <row r="157" spans="2:7" x14ac:dyDescent="0.25">
      <c r="B157" s="14"/>
      <c r="C157" s="29"/>
      <c r="D157" s="14"/>
      <c r="E157" s="14"/>
      <c r="F157" s="14"/>
      <c r="G157" s="14"/>
    </row>
    <row r="158" spans="2:7" x14ac:dyDescent="0.25">
      <c r="B158" s="14"/>
      <c r="C158" s="29"/>
      <c r="D158" s="14"/>
      <c r="E158" s="14"/>
      <c r="F158" s="14"/>
      <c r="G158" s="14"/>
    </row>
    <row r="159" spans="2:7" x14ac:dyDescent="0.25">
      <c r="B159" s="14"/>
      <c r="C159" s="14"/>
      <c r="D159" s="14"/>
      <c r="E159" s="14"/>
      <c r="F159" s="14"/>
      <c r="G159" s="14"/>
    </row>
    <row r="160" spans="2:7" x14ac:dyDescent="0.25">
      <c r="B160" s="14"/>
      <c r="C160" s="14"/>
      <c r="D160" s="14"/>
      <c r="E160" s="14"/>
      <c r="F160" s="14"/>
      <c r="G160" s="14"/>
    </row>
    <row r="161" spans="2:7" x14ac:dyDescent="0.25">
      <c r="B161" s="14"/>
      <c r="C161" s="14"/>
      <c r="D161" s="14"/>
      <c r="E161" s="14"/>
      <c r="F161" s="14"/>
      <c r="G161" s="14"/>
    </row>
    <row r="162" spans="2:7" x14ac:dyDescent="0.25">
      <c r="B162" s="14"/>
      <c r="C162" s="14"/>
      <c r="D162" s="14"/>
      <c r="E162" s="14"/>
      <c r="F162" s="14"/>
      <c r="G162" s="14"/>
    </row>
    <row r="163" spans="2:7" x14ac:dyDescent="0.25">
      <c r="B163" s="14"/>
      <c r="C163" s="14"/>
      <c r="D163" s="14"/>
      <c r="E163" s="14"/>
      <c r="F163" s="14"/>
      <c r="G163" s="14"/>
    </row>
    <row r="164" spans="2:7" x14ac:dyDescent="0.25">
      <c r="B164" s="14"/>
      <c r="C164" s="14"/>
      <c r="D164" s="14"/>
      <c r="E164" s="14"/>
      <c r="F164" s="14"/>
      <c r="G164" s="14"/>
    </row>
    <row r="165" spans="2:7" x14ac:dyDescent="0.25">
      <c r="B165" s="14"/>
      <c r="C165" s="14"/>
      <c r="D165" s="14"/>
      <c r="E165" s="14"/>
      <c r="F165" s="14"/>
      <c r="G165" s="14"/>
    </row>
    <row r="166" spans="2:7" x14ac:dyDescent="0.25">
      <c r="B166" s="14"/>
      <c r="C166" s="14"/>
      <c r="D166" s="14"/>
      <c r="G166" s="14"/>
    </row>
    <row r="167" spans="2:7" x14ac:dyDescent="0.25">
      <c r="D167" s="14"/>
      <c r="G167" s="14"/>
    </row>
  </sheetData>
  <mergeCells count="127">
    <mergeCell ref="B120:E120"/>
    <mergeCell ref="B121:E121"/>
    <mergeCell ref="B122:E122"/>
    <mergeCell ref="H120:K120"/>
    <mergeCell ref="H121:K121"/>
    <mergeCell ref="H122:K122"/>
    <mergeCell ref="K127:L127"/>
    <mergeCell ref="B72:C72"/>
    <mergeCell ref="B79:C79"/>
    <mergeCell ref="B98:C98"/>
    <mergeCell ref="B88:C88"/>
    <mergeCell ref="B116:F116"/>
    <mergeCell ref="H127:I127"/>
    <mergeCell ref="B7:G7"/>
    <mergeCell ref="E8:F8"/>
    <mergeCell ref="E10:F10"/>
    <mergeCell ref="B1:G1"/>
    <mergeCell ref="B2:G2"/>
    <mergeCell ref="B3:G3"/>
    <mergeCell ref="B5:G5"/>
    <mergeCell ref="B6:G6"/>
    <mergeCell ref="H115:L115"/>
    <mergeCell ref="E108:F108"/>
    <mergeCell ref="H108:I108"/>
    <mergeCell ref="B115:F115"/>
    <mergeCell ref="B108:C108"/>
    <mergeCell ref="E79:F79"/>
    <mergeCell ref="H79:I79"/>
    <mergeCell ref="E98:F98"/>
    <mergeCell ref="H98:I98"/>
    <mergeCell ref="B53:D53"/>
    <mergeCell ref="B44:C44"/>
    <mergeCell ref="H44:I44"/>
    <mergeCell ref="B63:C63"/>
    <mergeCell ref="E44:F44"/>
    <mergeCell ref="F53:H53"/>
    <mergeCell ref="B19:G19"/>
    <mergeCell ref="E20:F20"/>
    <mergeCell ref="E22:F22"/>
    <mergeCell ref="E16:F16"/>
    <mergeCell ref="B18:G18"/>
    <mergeCell ref="B11:G11"/>
    <mergeCell ref="B12:G12"/>
    <mergeCell ref="B13:G13"/>
    <mergeCell ref="E14:F14"/>
    <mergeCell ref="AF122:AI122"/>
    <mergeCell ref="T121:W121"/>
    <mergeCell ref="T122:W122"/>
    <mergeCell ref="Z115:AD115"/>
    <mergeCell ref="Z116:AD116"/>
    <mergeCell ref="Z120:AC120"/>
    <mergeCell ref="Z121:AC121"/>
    <mergeCell ref="Z122:AC122"/>
    <mergeCell ref="N108:O108"/>
    <mergeCell ref="Q108:R108"/>
    <mergeCell ref="T115:X115"/>
    <mergeCell ref="T116:X116"/>
    <mergeCell ref="T120:W120"/>
    <mergeCell ref="N115:R115"/>
    <mergeCell ref="AF116:AJ116"/>
    <mergeCell ref="AF120:AI120"/>
    <mergeCell ref="AF121:AI121"/>
    <mergeCell ref="N98:O98"/>
    <mergeCell ref="Q98:R98"/>
    <mergeCell ref="N79:O79"/>
    <mergeCell ref="Q79:R79"/>
    <mergeCell ref="N88:O88"/>
    <mergeCell ref="Q88:R88"/>
    <mergeCell ref="B23:G23"/>
    <mergeCell ref="B24:G24"/>
    <mergeCell ref="E25:F25"/>
    <mergeCell ref="E27:F27"/>
    <mergeCell ref="AF115:AJ115"/>
    <mergeCell ref="V53:X53"/>
    <mergeCell ref="N63:O63"/>
    <mergeCell ref="Q63:R63"/>
    <mergeCell ref="N72:O72"/>
    <mergeCell ref="Q72:R72"/>
    <mergeCell ref="N44:O44"/>
    <mergeCell ref="Q44:R44"/>
    <mergeCell ref="R53:T53"/>
    <mergeCell ref="J53:L53"/>
    <mergeCell ref="K44:L44"/>
    <mergeCell ref="K98:L98"/>
    <mergeCell ref="E32:F32"/>
    <mergeCell ref="B28:G28"/>
    <mergeCell ref="B29:G29"/>
    <mergeCell ref="E30:F30"/>
    <mergeCell ref="N127:O127"/>
    <mergeCell ref="Q127:R127"/>
    <mergeCell ref="B38:F38"/>
    <mergeCell ref="B33:G33"/>
    <mergeCell ref="B34:F34"/>
    <mergeCell ref="B36:E36"/>
    <mergeCell ref="E88:F88"/>
    <mergeCell ref="H88:I88"/>
    <mergeCell ref="E63:F63"/>
    <mergeCell ref="H63:I63"/>
    <mergeCell ref="E72:F72"/>
    <mergeCell ref="H72:I72"/>
    <mergeCell ref="B127:C127"/>
    <mergeCell ref="E127:F127"/>
    <mergeCell ref="N120:Q120"/>
    <mergeCell ref="N116:R116"/>
    <mergeCell ref="H116:L116"/>
    <mergeCell ref="AL115:AP115"/>
    <mergeCell ref="AL116:AP116"/>
    <mergeCell ref="AL120:AO120"/>
    <mergeCell ref="AL121:AO121"/>
    <mergeCell ref="AL122:AO122"/>
    <mergeCell ref="B8:D8"/>
    <mergeCell ref="B10:D10"/>
    <mergeCell ref="B14:D14"/>
    <mergeCell ref="B16:D16"/>
    <mergeCell ref="B20:D20"/>
    <mergeCell ref="B22:D22"/>
    <mergeCell ref="B25:D25"/>
    <mergeCell ref="B30:D30"/>
    <mergeCell ref="B32:D32"/>
    <mergeCell ref="B27:D27"/>
    <mergeCell ref="B39:F39"/>
    <mergeCell ref="N53:P53"/>
    <mergeCell ref="K63:L63"/>
    <mergeCell ref="K72:L72"/>
    <mergeCell ref="K79:L79"/>
    <mergeCell ref="K88:L88"/>
    <mergeCell ref="K108:L10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:G100"/>
  <sheetViews>
    <sheetView showGridLines="0" zoomScale="130" zoomScaleNormal="130" workbookViewId="0">
      <selection activeCell="F26" sqref="F26"/>
    </sheetView>
  </sheetViews>
  <sheetFormatPr defaultRowHeight="15" x14ac:dyDescent="0.25"/>
  <sheetData>
    <row r="14" spans="7:7" x14ac:dyDescent="0.25">
      <c r="G14" s="42"/>
    </row>
    <row r="18" spans="6:7" x14ac:dyDescent="0.25">
      <c r="F18" s="42"/>
    </row>
    <row r="23" spans="6:7" x14ac:dyDescent="0.25">
      <c r="G23" s="42"/>
    </row>
    <row r="27" spans="6:7" x14ac:dyDescent="0.25">
      <c r="F27" s="42"/>
    </row>
    <row r="33" spans="6:7" x14ac:dyDescent="0.25">
      <c r="G33" s="42"/>
    </row>
    <row r="37" spans="6:7" x14ac:dyDescent="0.25">
      <c r="F37" s="42"/>
    </row>
    <row r="42" spans="6:7" x14ac:dyDescent="0.25">
      <c r="G42" s="42"/>
    </row>
    <row r="46" spans="6:7" x14ac:dyDescent="0.25">
      <c r="F46" s="42"/>
    </row>
    <row r="51" spans="6:7" x14ac:dyDescent="0.25">
      <c r="G51" s="42"/>
    </row>
    <row r="55" spans="6:7" x14ac:dyDescent="0.25">
      <c r="F55" s="42"/>
    </row>
    <row r="60" spans="6:7" x14ac:dyDescent="0.25">
      <c r="G60" s="42"/>
    </row>
    <row r="64" spans="6:7" x14ac:dyDescent="0.25">
      <c r="F64" s="42"/>
    </row>
    <row r="69" spans="6:7" x14ac:dyDescent="0.25">
      <c r="G69" s="42"/>
    </row>
    <row r="73" spans="6:7" x14ac:dyDescent="0.25">
      <c r="F73" s="42"/>
    </row>
    <row r="78" spans="6:7" x14ac:dyDescent="0.25">
      <c r="G78" s="42"/>
    </row>
    <row r="82" spans="6:7" x14ac:dyDescent="0.25">
      <c r="F82" s="42"/>
    </row>
    <row r="87" spans="6:7" x14ac:dyDescent="0.25">
      <c r="G87" s="42"/>
    </row>
    <row r="91" spans="6:7" x14ac:dyDescent="0.25">
      <c r="F91" s="42"/>
    </row>
    <row r="96" spans="6:7" x14ac:dyDescent="0.25">
      <c r="G96" s="42"/>
    </row>
    <row r="100" spans="6:6" x14ac:dyDescent="0.25">
      <c r="F100" s="4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showGridLines="0" topLeftCell="A11" zoomScaleNormal="100" workbookViewId="0">
      <selection activeCell="F36" sqref="F36"/>
    </sheetView>
  </sheetViews>
  <sheetFormatPr defaultRowHeight="15.75" x14ac:dyDescent="0.25"/>
  <cols>
    <col min="1" max="1" width="3.42578125" style="2" customWidth="1"/>
    <col min="2" max="2" width="50.140625" style="2" customWidth="1"/>
    <col min="3" max="3" width="16.28515625" style="2" bestFit="1" customWidth="1"/>
    <col min="4" max="4" width="14.85546875" style="2" customWidth="1"/>
    <col min="5" max="5" width="62.28515625" style="2" customWidth="1"/>
    <col min="6" max="6" width="20.5703125" style="2" customWidth="1"/>
    <col min="7" max="7" width="20.710937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52.140625" style="2" bestFit="1" customWidth="1"/>
    <col min="12" max="13" width="12.140625" style="2" bestFit="1" customWidth="1"/>
    <col min="14" max="14" width="52.140625" style="2" bestFit="1" customWidth="1"/>
    <col min="15" max="16" width="12.140625" style="2" bestFit="1" customWidth="1"/>
    <col min="17" max="17" width="39.42578125" style="2" customWidth="1"/>
    <col min="18" max="18" width="32.140625" style="2" bestFit="1" customWidth="1"/>
    <col min="19" max="19" width="16.28515625" style="2" bestFit="1" customWidth="1"/>
    <col min="20" max="20" width="38" style="2" bestFit="1" customWidth="1"/>
    <col min="21" max="21" width="20.42578125" style="2" customWidth="1"/>
    <col min="22" max="22" width="32.140625" style="2" bestFit="1" customWidth="1"/>
    <col min="23" max="23" width="9.140625" style="2"/>
    <col min="24" max="24" width="10.42578125" style="2" bestFit="1" customWidth="1"/>
    <col min="25" max="25" width="9.140625" style="2"/>
    <col min="26" max="26" width="32.140625" style="2" bestFit="1" customWidth="1"/>
    <col min="27" max="27" width="16.28515625" style="2" bestFit="1" customWidth="1"/>
    <col min="28" max="28" width="10.140625" style="2" customWidth="1"/>
    <col min="29" max="29" width="9.140625" style="2"/>
    <col min="30" max="30" width="12.85546875" style="2" customWidth="1"/>
    <col min="31" max="35" width="9.140625" style="2"/>
    <col min="36" max="36" width="9.5703125" style="2" bestFit="1" customWidth="1"/>
    <col min="37" max="41" width="9.140625" style="2"/>
    <col min="42" max="42" width="10.42578125" style="2" bestFit="1" customWidth="1"/>
    <col min="43" max="16384" width="9.140625" style="2"/>
  </cols>
  <sheetData>
    <row r="1" spans="2:8" x14ac:dyDescent="0.25">
      <c r="B1" s="117" t="s">
        <v>47</v>
      </c>
      <c r="C1" s="118"/>
      <c r="D1" s="118"/>
      <c r="E1" s="118"/>
      <c r="F1" s="118"/>
      <c r="G1" s="119"/>
    </row>
    <row r="2" spans="2:8" ht="15.75" customHeight="1" x14ac:dyDescent="0.25">
      <c r="B2" s="120" t="s">
        <v>48</v>
      </c>
      <c r="C2" s="121"/>
      <c r="D2" s="121"/>
      <c r="E2" s="121"/>
      <c r="F2" s="121"/>
      <c r="G2" s="122"/>
    </row>
    <row r="3" spans="2:8" ht="16.5" customHeight="1" thickBot="1" x14ac:dyDescent="0.3">
      <c r="B3" s="123" t="s">
        <v>66</v>
      </c>
      <c r="C3" s="124"/>
      <c r="D3" s="124"/>
      <c r="E3" s="124"/>
      <c r="F3" s="124"/>
      <c r="G3" s="125"/>
    </row>
    <row r="4" spans="2:8" ht="16.5" thickBot="1" x14ac:dyDescent="0.3">
      <c r="B4" s="16"/>
      <c r="C4" s="16"/>
      <c r="D4" s="16"/>
      <c r="E4" s="16"/>
      <c r="F4" s="16"/>
      <c r="G4" s="16"/>
    </row>
    <row r="5" spans="2:8" x14ac:dyDescent="0.25">
      <c r="B5" s="126"/>
      <c r="C5" s="127"/>
      <c r="D5" s="127"/>
      <c r="E5" s="127"/>
      <c r="F5" s="127"/>
      <c r="G5" s="128"/>
    </row>
    <row r="6" spans="2:8" ht="16.5" customHeight="1" thickBot="1" x14ac:dyDescent="0.3">
      <c r="B6" s="129" t="s">
        <v>60</v>
      </c>
      <c r="C6" s="130"/>
      <c r="D6" s="130"/>
      <c r="E6" s="130"/>
      <c r="F6" s="130"/>
      <c r="G6" s="131"/>
    </row>
    <row r="7" spans="2:8" ht="16.5" thickBot="1" x14ac:dyDescent="0.3">
      <c r="B7" s="90"/>
      <c r="C7" s="91"/>
      <c r="D7" s="91"/>
      <c r="E7" s="91"/>
      <c r="F7" s="91"/>
      <c r="G7" s="92"/>
    </row>
    <row r="8" spans="2:8" ht="16.5" thickBot="1" x14ac:dyDescent="0.3">
      <c r="B8" s="70" t="s">
        <v>49</v>
      </c>
      <c r="C8" s="71"/>
      <c r="D8" s="72"/>
      <c r="E8" s="112" t="s">
        <v>50</v>
      </c>
      <c r="F8" s="92"/>
      <c r="G8" s="17" t="s">
        <v>51</v>
      </c>
    </row>
    <row r="9" spans="2:8" ht="16.5" thickBot="1" x14ac:dyDescent="0.3">
      <c r="B9" s="43"/>
      <c r="C9" s="32"/>
      <c r="D9" s="32"/>
      <c r="E9" s="44" t="s">
        <v>73</v>
      </c>
      <c r="F9" s="45">
        <v>4075.1164000000003</v>
      </c>
      <c r="G9" s="33"/>
      <c r="H9" s="37"/>
    </row>
    <row r="10" spans="2:8" ht="16.5" thickBot="1" x14ac:dyDescent="0.3">
      <c r="B10" s="73">
        <v>1</v>
      </c>
      <c r="C10" s="74"/>
      <c r="D10" s="75"/>
      <c r="E10" s="109"/>
      <c r="F10" s="116"/>
      <c r="G10" s="15">
        <f>E10*B10</f>
        <v>0</v>
      </c>
    </row>
    <row r="11" spans="2:8" ht="16.5" thickBot="1" x14ac:dyDescent="0.3">
      <c r="B11" s="73"/>
      <c r="C11" s="74"/>
      <c r="D11" s="74"/>
      <c r="E11" s="74"/>
      <c r="F11" s="74"/>
      <c r="G11" s="76"/>
    </row>
    <row r="12" spans="2:8" ht="33.75" customHeight="1" thickBot="1" x14ac:dyDescent="0.3">
      <c r="B12" s="87" t="s">
        <v>62</v>
      </c>
      <c r="C12" s="88"/>
      <c r="D12" s="88"/>
      <c r="E12" s="88"/>
      <c r="F12" s="88"/>
      <c r="G12" s="111"/>
    </row>
    <row r="13" spans="2:8" ht="16.5" thickBot="1" x14ac:dyDescent="0.3">
      <c r="B13" s="90"/>
      <c r="C13" s="91"/>
      <c r="D13" s="91"/>
      <c r="E13" s="91"/>
      <c r="F13" s="91"/>
      <c r="G13" s="92"/>
    </row>
    <row r="14" spans="2:8" ht="16.5" thickBot="1" x14ac:dyDescent="0.3">
      <c r="B14" s="70" t="s">
        <v>49</v>
      </c>
      <c r="C14" s="71"/>
      <c r="D14" s="72"/>
      <c r="E14" s="112" t="s">
        <v>50</v>
      </c>
      <c r="F14" s="92"/>
      <c r="G14" s="17" t="s">
        <v>51</v>
      </c>
    </row>
    <row r="15" spans="2:8" ht="16.5" thickBot="1" x14ac:dyDescent="0.3">
      <c r="B15" s="31"/>
      <c r="C15" s="32"/>
      <c r="D15" s="32"/>
      <c r="E15" s="44" t="s">
        <v>73</v>
      </c>
      <c r="F15" s="45">
        <v>1660.18</v>
      </c>
      <c r="G15" s="33"/>
    </row>
    <row r="16" spans="2:8" ht="16.5" thickBot="1" x14ac:dyDescent="0.3">
      <c r="B16" s="73">
        <v>12</v>
      </c>
      <c r="C16" s="74"/>
      <c r="D16" s="75"/>
      <c r="E16" s="109"/>
      <c r="F16" s="110"/>
      <c r="G16" s="15">
        <f>E16*B16</f>
        <v>0</v>
      </c>
    </row>
    <row r="17" spans="2:7" ht="16.5" thickBot="1" x14ac:dyDescent="0.3">
      <c r="B17" s="31"/>
      <c r="C17" s="32"/>
      <c r="D17" s="32"/>
      <c r="E17" s="32"/>
      <c r="F17" s="32"/>
      <c r="G17" s="33"/>
    </row>
    <row r="18" spans="2:7" ht="16.5" thickBot="1" x14ac:dyDescent="0.3">
      <c r="B18" s="87" t="s">
        <v>63</v>
      </c>
      <c r="C18" s="88"/>
      <c r="D18" s="88"/>
      <c r="E18" s="88"/>
      <c r="F18" s="88"/>
      <c r="G18" s="89"/>
    </row>
    <row r="19" spans="2:7" ht="16.5" thickBot="1" x14ac:dyDescent="0.3">
      <c r="B19" s="90"/>
      <c r="C19" s="91"/>
      <c r="D19" s="91"/>
      <c r="E19" s="91"/>
      <c r="F19" s="91"/>
      <c r="G19" s="92"/>
    </row>
    <row r="20" spans="2:7" ht="16.5" thickBot="1" x14ac:dyDescent="0.3">
      <c r="B20" s="70" t="s">
        <v>49</v>
      </c>
      <c r="C20" s="71"/>
      <c r="D20" s="72"/>
      <c r="E20" s="93" t="s">
        <v>52</v>
      </c>
      <c r="F20" s="72"/>
      <c r="G20" s="18" t="s">
        <v>53</v>
      </c>
    </row>
    <row r="21" spans="2:7" ht="16.5" thickBot="1" x14ac:dyDescent="0.3">
      <c r="B21" s="31" t="s">
        <v>54</v>
      </c>
      <c r="C21" s="32"/>
      <c r="D21" s="32"/>
      <c r="E21" s="44" t="s">
        <v>73</v>
      </c>
      <c r="F21" s="45">
        <v>1799.43</v>
      </c>
      <c r="G21" s="33"/>
    </row>
    <row r="22" spans="2:7" ht="16.5" thickBot="1" x14ac:dyDescent="0.3">
      <c r="B22" s="73">
        <v>3</v>
      </c>
      <c r="C22" s="74"/>
      <c r="D22" s="76"/>
      <c r="E22" s="85"/>
      <c r="F22" s="86"/>
      <c r="G22" s="15">
        <f>E22*B22</f>
        <v>0</v>
      </c>
    </row>
    <row r="23" spans="2:7" ht="33.75" customHeight="1" thickBot="1" x14ac:dyDescent="0.3">
      <c r="B23" s="87" t="s">
        <v>61</v>
      </c>
      <c r="C23" s="88"/>
      <c r="D23" s="88"/>
      <c r="E23" s="88"/>
      <c r="F23" s="88"/>
      <c r="G23" s="89"/>
    </row>
    <row r="24" spans="2:7" ht="16.5" thickBot="1" x14ac:dyDescent="0.3">
      <c r="B24" s="90"/>
      <c r="C24" s="91"/>
      <c r="D24" s="91"/>
      <c r="E24" s="91"/>
      <c r="F24" s="91"/>
      <c r="G24" s="92"/>
    </row>
    <row r="25" spans="2:7" ht="16.5" thickBot="1" x14ac:dyDescent="0.3">
      <c r="B25" s="70" t="s">
        <v>49</v>
      </c>
      <c r="C25" s="71"/>
      <c r="D25" s="72"/>
      <c r="E25" s="93" t="s">
        <v>52</v>
      </c>
      <c r="F25" s="72"/>
      <c r="G25" s="18" t="s">
        <v>53</v>
      </c>
    </row>
    <row r="26" spans="2:7" ht="16.5" thickBot="1" x14ac:dyDescent="0.3">
      <c r="B26" s="31" t="s">
        <v>54</v>
      </c>
      <c r="C26" s="32"/>
      <c r="D26" s="32"/>
      <c r="E26" s="44" t="s">
        <v>73</v>
      </c>
      <c r="F26" s="45">
        <v>1572.81</v>
      </c>
      <c r="G26" s="33"/>
    </row>
    <row r="27" spans="2:7" ht="16.5" thickBot="1" x14ac:dyDescent="0.3">
      <c r="B27" s="73">
        <v>4</v>
      </c>
      <c r="C27" s="74"/>
      <c r="D27" s="76"/>
      <c r="E27" s="85"/>
      <c r="F27" s="86"/>
      <c r="G27" s="15">
        <f>E27*B27</f>
        <v>0</v>
      </c>
    </row>
    <row r="28" spans="2:7" ht="36.75" customHeight="1" thickBot="1" x14ac:dyDescent="0.3">
      <c r="B28" s="87" t="s">
        <v>74</v>
      </c>
      <c r="C28" s="88"/>
      <c r="D28" s="88"/>
      <c r="E28" s="88"/>
      <c r="F28" s="88"/>
      <c r="G28" s="89"/>
    </row>
    <row r="29" spans="2:7" ht="16.5" thickBot="1" x14ac:dyDescent="0.3">
      <c r="B29" s="90"/>
      <c r="C29" s="91"/>
      <c r="D29" s="91"/>
      <c r="E29" s="91"/>
      <c r="F29" s="91"/>
      <c r="G29" s="92"/>
    </row>
    <row r="30" spans="2:7" ht="16.5" thickBot="1" x14ac:dyDescent="0.3">
      <c r="B30" s="70" t="s">
        <v>49</v>
      </c>
      <c r="C30" s="71"/>
      <c r="D30" s="72"/>
      <c r="E30" s="93" t="s">
        <v>52</v>
      </c>
      <c r="F30" s="72"/>
      <c r="G30" s="18" t="s">
        <v>53</v>
      </c>
    </row>
    <row r="31" spans="2:7" ht="16.5" thickBot="1" x14ac:dyDescent="0.3">
      <c r="B31" s="31" t="s">
        <v>54</v>
      </c>
      <c r="C31" s="32"/>
      <c r="D31" s="32"/>
      <c r="E31" s="44" t="s">
        <v>73</v>
      </c>
      <c r="F31" s="45">
        <v>1482.52</v>
      </c>
      <c r="G31" s="33"/>
    </row>
    <row r="32" spans="2:7" ht="16.5" thickBot="1" x14ac:dyDescent="0.3">
      <c r="B32" s="73">
        <v>1</v>
      </c>
      <c r="C32" s="74"/>
      <c r="D32" s="76"/>
      <c r="E32" s="85"/>
      <c r="F32" s="86"/>
      <c r="G32" s="15">
        <f>E32*B32</f>
        <v>0</v>
      </c>
    </row>
    <row r="33" spans="2:7" ht="31.5" customHeight="1" thickBot="1" x14ac:dyDescent="0.3">
      <c r="B33" s="87" t="s">
        <v>80</v>
      </c>
      <c r="C33" s="88"/>
      <c r="D33" s="88"/>
      <c r="E33" s="88"/>
      <c r="F33" s="88"/>
      <c r="G33" s="89"/>
    </row>
    <row r="34" spans="2:7" ht="16.5" thickBot="1" x14ac:dyDescent="0.3">
      <c r="B34" s="90"/>
      <c r="C34" s="91"/>
      <c r="D34" s="91"/>
      <c r="E34" s="91"/>
      <c r="F34" s="91"/>
      <c r="G34" s="92"/>
    </row>
    <row r="35" spans="2:7" ht="16.5" thickBot="1" x14ac:dyDescent="0.3">
      <c r="B35" s="70" t="s">
        <v>49</v>
      </c>
      <c r="C35" s="71"/>
      <c r="D35" s="72"/>
      <c r="E35" s="93" t="s">
        <v>52</v>
      </c>
      <c r="F35" s="72"/>
      <c r="G35" s="18" t="s">
        <v>53</v>
      </c>
    </row>
    <row r="36" spans="2:7" ht="16.5" thickBot="1" x14ac:dyDescent="0.3">
      <c r="B36" s="31" t="s">
        <v>54</v>
      </c>
      <c r="C36" s="32"/>
      <c r="D36" s="32"/>
      <c r="E36" s="44" t="s">
        <v>73</v>
      </c>
      <c r="F36" s="45">
        <v>1481.56</v>
      </c>
      <c r="G36" s="33"/>
    </row>
    <row r="37" spans="2:7" ht="16.5" thickBot="1" x14ac:dyDescent="0.3">
      <c r="B37" s="73">
        <v>3</v>
      </c>
      <c r="C37" s="74"/>
      <c r="D37" s="76"/>
      <c r="E37" s="85"/>
      <c r="F37" s="86"/>
      <c r="G37" s="15">
        <f>E37*B37</f>
        <v>0</v>
      </c>
    </row>
    <row r="38" spans="2:7" s="9" customFormat="1" ht="16.5" thickBot="1" x14ac:dyDescent="0.3">
      <c r="B38" s="94" t="s">
        <v>0</v>
      </c>
      <c r="C38" s="94"/>
      <c r="D38" s="94"/>
      <c r="E38" s="94"/>
      <c r="F38" s="94"/>
      <c r="G38" s="94"/>
    </row>
    <row r="39" spans="2:7" ht="15.75" customHeight="1" thickBot="1" x14ac:dyDescent="0.3">
      <c r="B39" s="95" t="s">
        <v>55</v>
      </c>
      <c r="C39" s="96"/>
      <c r="D39" s="96"/>
      <c r="E39" s="96"/>
      <c r="F39" s="97"/>
      <c r="G39" s="39">
        <f>G10+G16+G22+G27+G32+G37</f>
        <v>0</v>
      </c>
    </row>
    <row r="40" spans="2:7" ht="16.5" thickBot="1" x14ac:dyDescent="0.3">
      <c r="B40" s="19"/>
      <c r="C40" s="20"/>
      <c r="D40" s="20"/>
      <c r="E40" s="20"/>
      <c r="F40" s="20"/>
      <c r="G40" s="21"/>
    </row>
    <row r="41" spans="2:7" ht="16.5" thickBot="1" x14ac:dyDescent="0.3">
      <c r="B41" s="98" t="s">
        <v>56</v>
      </c>
      <c r="C41" s="99"/>
      <c r="D41" s="99"/>
      <c r="E41" s="100"/>
      <c r="F41" s="46"/>
      <c r="G41" s="22">
        <f>G39*F41</f>
        <v>0</v>
      </c>
    </row>
    <row r="42" spans="2:7" ht="16.5" thickBot="1" x14ac:dyDescent="0.3">
      <c r="B42" s="19"/>
      <c r="C42" s="20"/>
      <c r="D42" s="20"/>
      <c r="E42" s="20"/>
      <c r="F42" s="20"/>
      <c r="G42" s="21"/>
    </row>
    <row r="43" spans="2:7" ht="19.5" thickBot="1" x14ac:dyDescent="0.3">
      <c r="B43" s="77" t="s">
        <v>75</v>
      </c>
      <c r="C43" s="78"/>
      <c r="D43" s="78"/>
      <c r="E43" s="78"/>
      <c r="F43" s="79"/>
      <c r="G43" s="38">
        <f>G39+G41</f>
        <v>0</v>
      </c>
    </row>
    <row r="44" spans="2:7" ht="19.5" thickBot="1" x14ac:dyDescent="0.3">
      <c r="B44" s="77" t="s">
        <v>76</v>
      </c>
      <c r="C44" s="78"/>
      <c r="D44" s="78"/>
      <c r="E44" s="78"/>
      <c r="F44" s="79"/>
      <c r="G44" s="38">
        <f>G43*12</f>
        <v>0</v>
      </c>
    </row>
  </sheetData>
  <mergeCells count="46">
    <mergeCell ref="B12:G12"/>
    <mergeCell ref="B1:G1"/>
    <mergeCell ref="B2:G2"/>
    <mergeCell ref="B3:G3"/>
    <mergeCell ref="B5:G5"/>
    <mergeCell ref="B6:G6"/>
    <mergeCell ref="B7:G7"/>
    <mergeCell ref="B8:D8"/>
    <mergeCell ref="E8:F8"/>
    <mergeCell ref="B10:D10"/>
    <mergeCell ref="E10:F10"/>
    <mergeCell ref="B11:G11"/>
    <mergeCell ref="B23:G23"/>
    <mergeCell ref="B13:G13"/>
    <mergeCell ref="B14:D14"/>
    <mergeCell ref="E14:F14"/>
    <mergeCell ref="B16:D16"/>
    <mergeCell ref="E16:F16"/>
    <mergeCell ref="B18:G18"/>
    <mergeCell ref="B19:G19"/>
    <mergeCell ref="B20:D20"/>
    <mergeCell ref="E20:F20"/>
    <mergeCell ref="B22:D22"/>
    <mergeCell ref="E22:F22"/>
    <mergeCell ref="B33:G33"/>
    <mergeCell ref="B24:G24"/>
    <mergeCell ref="B25:D25"/>
    <mergeCell ref="E25:F25"/>
    <mergeCell ref="B27:D27"/>
    <mergeCell ref="E27:F27"/>
    <mergeCell ref="B28:G28"/>
    <mergeCell ref="B29:G29"/>
    <mergeCell ref="B30:D30"/>
    <mergeCell ref="E30:F30"/>
    <mergeCell ref="B32:D32"/>
    <mergeCell ref="E32:F32"/>
    <mergeCell ref="B39:F39"/>
    <mergeCell ref="B41:E41"/>
    <mergeCell ref="B43:F43"/>
    <mergeCell ref="B44:F44"/>
    <mergeCell ref="B34:G34"/>
    <mergeCell ref="B35:D35"/>
    <mergeCell ref="E35:F35"/>
    <mergeCell ref="B37:D37"/>
    <mergeCell ref="E37:F37"/>
    <mergeCell ref="B38:G3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CÁLCULO</vt:lpstr>
      <vt:lpstr>OBSERVAÇÕES</vt:lpstr>
      <vt:lpstr>PLANILHA PARA ORÇAMENTO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Rodrigo Bráis</dc:creator>
  <cp:lastModifiedBy>Everton Rodrigo Bráis</cp:lastModifiedBy>
  <cp:lastPrinted>2023-02-06T11:59:08Z</cp:lastPrinted>
  <dcterms:created xsi:type="dcterms:W3CDTF">2021-11-22T12:07:42Z</dcterms:created>
  <dcterms:modified xsi:type="dcterms:W3CDTF">2023-02-10T19:40:57Z</dcterms:modified>
</cp:coreProperties>
</file>