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0318\Desktop\"/>
    </mc:Choice>
  </mc:AlternateContent>
  <xr:revisionPtr revIDLastSave="0" documentId="13_ncr:1_{1A60B130-5BF8-45BC-BD96-6B1F1E4AC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RESAS LUCRO REAL" sheetId="1" r:id="rId1"/>
    <sheet name="SIMPLES NACIONAL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3" l="1"/>
  <c r="I39" i="1"/>
  <c r="I122" i="3"/>
  <c r="I122" i="1"/>
  <c r="F122" i="3"/>
  <c r="F122" i="1"/>
  <c r="C122" i="3"/>
  <c r="C122" i="1"/>
  <c r="F41" i="3"/>
  <c r="I95" i="3"/>
  <c r="F95" i="3"/>
  <c r="C95" i="3"/>
  <c r="I105" i="3"/>
  <c r="I105" i="1"/>
  <c r="F105" i="3"/>
  <c r="F105" i="1"/>
  <c r="C105" i="3"/>
  <c r="C105" i="1"/>
  <c r="I73" i="3"/>
  <c r="I73" i="1"/>
  <c r="F73" i="3"/>
  <c r="F73" i="1"/>
  <c r="C73" i="3"/>
  <c r="C73" i="1"/>
  <c r="I62" i="3"/>
  <c r="I62" i="1"/>
  <c r="F62" i="3"/>
  <c r="F62" i="1"/>
  <c r="C62" i="3"/>
  <c r="C62" i="1"/>
  <c r="F41" i="1" l="1"/>
  <c r="I75" i="1" l="1"/>
  <c r="F75" i="1"/>
  <c r="I74" i="1"/>
  <c r="F74" i="1"/>
  <c r="I85" i="1"/>
  <c r="I86" i="1" s="1"/>
  <c r="F85" i="1"/>
  <c r="F86" i="1" s="1"/>
  <c r="I96" i="1"/>
  <c r="I97" i="1" s="1"/>
  <c r="F96" i="1"/>
  <c r="F97" i="1" s="1"/>
  <c r="C96" i="1"/>
  <c r="C97" i="1" s="1"/>
  <c r="C85" i="1"/>
  <c r="C86" i="1" s="1"/>
  <c r="C74" i="1"/>
  <c r="C75" i="1" s="1"/>
  <c r="I40" i="3" l="1"/>
  <c r="I142" i="3" s="1"/>
  <c r="C40" i="3"/>
  <c r="C142" i="3" s="1"/>
  <c r="F152" i="3"/>
  <c r="I151" i="3"/>
  <c r="F151" i="3"/>
  <c r="C151" i="3"/>
  <c r="I150" i="3"/>
  <c r="C150" i="3"/>
  <c r="F147" i="3"/>
  <c r="I146" i="3"/>
  <c r="C146" i="3"/>
  <c r="I141" i="3"/>
  <c r="F141" i="3"/>
  <c r="C141" i="3"/>
  <c r="R132" i="3"/>
  <c r="R134" i="3" s="1"/>
  <c r="I152" i="3" s="1"/>
  <c r="L132" i="3"/>
  <c r="L134" i="3" s="1"/>
  <c r="F153" i="3" s="1"/>
  <c r="F132" i="3"/>
  <c r="F134" i="3" s="1"/>
  <c r="C152" i="3" s="1"/>
  <c r="I107" i="3"/>
  <c r="I149" i="3" s="1"/>
  <c r="F107" i="3"/>
  <c r="F150" i="3" s="1"/>
  <c r="C107" i="3"/>
  <c r="C149" i="3" s="1"/>
  <c r="I97" i="3"/>
  <c r="I148" i="3" s="1"/>
  <c r="F97" i="3"/>
  <c r="F149" i="3" s="1"/>
  <c r="C97" i="3"/>
  <c r="C148" i="3" s="1"/>
  <c r="I86" i="3"/>
  <c r="I147" i="3" s="1"/>
  <c r="F86" i="3"/>
  <c r="F148" i="3" s="1"/>
  <c r="C86" i="3"/>
  <c r="C147" i="3" s="1"/>
  <c r="F63" i="3"/>
  <c r="F65" i="3" s="1"/>
  <c r="F146" i="3" s="1"/>
  <c r="I63" i="3"/>
  <c r="I65" i="3" s="1"/>
  <c r="I145" i="3" s="1"/>
  <c r="C63" i="3"/>
  <c r="C65" i="3" s="1"/>
  <c r="C145" i="3" s="1"/>
  <c r="L51" i="3"/>
  <c r="D51" i="3"/>
  <c r="L48" i="3"/>
  <c r="L50" i="3" s="1"/>
  <c r="H48" i="3"/>
  <c r="H50" i="3" s="1"/>
  <c r="D48" i="3"/>
  <c r="D50" i="3" s="1"/>
  <c r="F143" i="3" l="1"/>
  <c r="F40" i="3"/>
  <c r="F142" i="3" s="1"/>
  <c r="F154" i="3" s="1"/>
  <c r="E24" i="3" s="1"/>
  <c r="G24" i="3" s="1"/>
  <c r="D52" i="3"/>
  <c r="D54" i="3" s="1"/>
  <c r="C144" i="3" s="1"/>
  <c r="C153" i="3" s="1"/>
  <c r="E18" i="3" s="1"/>
  <c r="G18" i="3" s="1"/>
  <c r="L52" i="3"/>
  <c r="L54" i="3" s="1"/>
  <c r="I144" i="3" s="1"/>
  <c r="I153" i="3" s="1"/>
  <c r="E11" i="3" s="1"/>
  <c r="G11" i="3" s="1"/>
  <c r="H51" i="3"/>
  <c r="H52" i="3" s="1"/>
  <c r="H54" i="3" s="1"/>
  <c r="F145" i="3" s="1"/>
  <c r="I148" i="1"/>
  <c r="F149" i="1"/>
  <c r="C148" i="1"/>
  <c r="I151" i="1"/>
  <c r="I150" i="1"/>
  <c r="I146" i="1"/>
  <c r="I141" i="1"/>
  <c r="F147" i="1"/>
  <c r="F152" i="1"/>
  <c r="F151" i="1"/>
  <c r="F141" i="1"/>
  <c r="C151" i="1"/>
  <c r="C150" i="1"/>
  <c r="C146" i="1"/>
  <c r="C141" i="1"/>
  <c r="R132" i="1"/>
  <c r="L132" i="1"/>
  <c r="F132" i="1"/>
  <c r="I63" i="1"/>
  <c r="F63" i="1"/>
  <c r="C63" i="1"/>
  <c r="L51" i="1"/>
  <c r="H51" i="1"/>
  <c r="I107" i="1"/>
  <c r="I149" i="1" s="1"/>
  <c r="F107" i="1"/>
  <c r="F150" i="1" s="1"/>
  <c r="I147" i="1"/>
  <c r="F148" i="1"/>
  <c r="L48" i="1"/>
  <c r="L50" i="1" s="1"/>
  <c r="H48" i="1"/>
  <c r="H50" i="1" s="1"/>
  <c r="C107" i="1"/>
  <c r="C149" i="1" s="1"/>
  <c r="C147" i="1"/>
  <c r="F133" i="1" l="1"/>
  <c r="F134" i="1" s="1"/>
  <c r="C152" i="1" s="1"/>
  <c r="L134" i="1"/>
  <c r="F153" i="1" s="1"/>
  <c r="L133" i="1"/>
  <c r="R133" i="1"/>
  <c r="R134" i="1" s="1"/>
  <c r="I152" i="1" s="1"/>
  <c r="I64" i="1"/>
  <c r="I65" i="1" s="1"/>
  <c r="I145" i="1" s="1"/>
  <c r="F64" i="1"/>
  <c r="F65" i="1"/>
  <c r="F146" i="1" s="1"/>
  <c r="C64" i="1"/>
  <c r="C65" i="1" s="1"/>
  <c r="C145" i="1" s="1"/>
  <c r="F143" i="1"/>
  <c r="G26" i="3"/>
  <c r="L52" i="1"/>
  <c r="F40" i="1"/>
  <c r="F142" i="1" s="1"/>
  <c r="H52" i="1"/>
  <c r="D51" i="1"/>
  <c r="D48" i="1"/>
  <c r="D50" i="1" s="1"/>
  <c r="I40" i="1"/>
  <c r="I142" i="1" s="1"/>
  <c r="C40" i="1"/>
  <c r="C142" i="1" s="1"/>
  <c r="L53" i="1" l="1"/>
  <c r="L54" i="1" s="1"/>
  <c r="I144" i="1" s="1"/>
  <c r="I153" i="1" s="1"/>
  <c r="E11" i="1" s="1"/>
  <c r="G11" i="1" s="1"/>
  <c r="H53" i="1"/>
  <c r="H54" i="1" s="1"/>
  <c r="F145" i="1" s="1"/>
  <c r="F154" i="1" s="1"/>
  <c r="E24" i="1" s="1"/>
  <c r="G24" i="1" s="1"/>
  <c r="G29" i="3"/>
  <c r="G31" i="3" s="1"/>
  <c r="G33" i="3" s="1"/>
  <c r="D52" i="1"/>
  <c r="D53" i="1" l="1"/>
  <c r="D54" i="1"/>
  <c r="C144" i="1" s="1"/>
  <c r="C153" i="1" s="1"/>
  <c r="E18" i="1" s="1"/>
  <c r="G18" i="1" s="1"/>
  <c r="G26" i="1" s="1"/>
  <c r="G29" i="1" s="1"/>
  <c r="G31" i="1" s="1"/>
  <c r="G33" i="1" s="1"/>
</calcChain>
</file>

<file path=xl/sharedStrings.xml><?xml version="1.0" encoding="utf-8"?>
<sst xmlns="http://schemas.openxmlformats.org/spreadsheetml/2006/main" count="689" uniqueCount="88">
  <si>
    <t>AGENTE</t>
  </si>
  <si>
    <t>AUXILIAR</t>
  </si>
  <si>
    <t>COORDENADOR</t>
  </si>
  <si>
    <t xml:space="preserve"> </t>
  </si>
  <si>
    <t xml:space="preserve">VALE-TRANSPORTE </t>
  </si>
  <si>
    <t xml:space="preserve">Valor da tarifa de ônibus urbano </t>
  </si>
  <si>
    <t xml:space="preserve">  </t>
  </si>
  <si>
    <t xml:space="preserve">Valor mensal  </t>
  </si>
  <si>
    <t xml:space="preserve">Participação do empregado  </t>
  </si>
  <si>
    <t>(6% salário base)</t>
  </si>
  <si>
    <t xml:space="preserve">Subtotal mensal </t>
  </si>
  <si>
    <t xml:space="preserve">Crédito PIS/COFINS </t>
  </si>
  <si>
    <t xml:space="preserve">Custo total mensal </t>
  </si>
  <si>
    <t xml:space="preserve">24,51 dias </t>
  </si>
  <si>
    <t xml:space="preserve">VALE TRANSPORTE </t>
  </si>
  <si>
    <t xml:space="preserve">MEMÓRIA DE CÁLCULO - RESUMO </t>
  </si>
  <si>
    <t xml:space="preserve">ITEM </t>
  </si>
  <si>
    <t xml:space="preserve">VALOR </t>
  </si>
  <si>
    <t xml:space="preserve">SALÁRIO TOTAL MENSAL </t>
  </si>
  <si>
    <t xml:space="preserve">ENCARGOS SOCIAIS </t>
  </si>
  <si>
    <t>RESERVA TÉCNICA</t>
  </si>
  <si>
    <t xml:space="preserve">VALE- REFEIÇÃO </t>
  </si>
  <si>
    <t>CESTA BÁSICA / TIQUETE REFEIÇÃO</t>
  </si>
  <si>
    <t xml:space="preserve">ASSISTÊNCIA SOCIAL FAMILIAR SINDICAL </t>
  </si>
  <si>
    <t xml:space="preserve">AUXÍLIO CRECHE </t>
  </si>
  <si>
    <t>MATERIAIS E EQUIPAMENTOS</t>
  </si>
  <si>
    <t>PARTICIPAÇÃO NOS LUCROS OU RESULTADOS</t>
  </si>
  <si>
    <t xml:space="preserve">UNIFORMES E EPIs </t>
  </si>
  <si>
    <t xml:space="preserve">CUSTO TOTAL MENSAL </t>
  </si>
  <si>
    <t>Salário base mensal (ref. Janeiro 2021)</t>
  </si>
  <si>
    <t>Reserva técnica</t>
  </si>
  <si>
    <t>SALÁRIOS E ENCARGOS</t>
  </si>
  <si>
    <t xml:space="preserve">MEMÓRIA DE CÁLCULO SALÁRIOS E ENCARGOS </t>
  </si>
  <si>
    <t>Encargos sociais (ref. 75,6425%) Mínima</t>
  </si>
  <si>
    <t xml:space="preserve">Qte. Bilhetes/mês (2viagens /dia x) </t>
  </si>
  <si>
    <t>VALE REFEIÇÃO</t>
  </si>
  <si>
    <t xml:space="preserve">Quantidade de vales/mês </t>
  </si>
  <si>
    <t xml:space="preserve">Participação do empregado </t>
  </si>
  <si>
    <t xml:space="preserve">Quantidade  </t>
  </si>
  <si>
    <t>CESTA BÁSICA / TÍQUETE REFEIÇÃO</t>
  </si>
  <si>
    <t>CESTA BÁSICA</t>
  </si>
  <si>
    <t>ASSISTÊNCIA SOCIAL FAMILIAR SINDICAL</t>
  </si>
  <si>
    <t xml:space="preserve">Quantidade </t>
  </si>
  <si>
    <t xml:space="preserve">Incidência de ocorrência </t>
  </si>
  <si>
    <t>MATERIAL DE LIMPEZA / EQUIPAMENTO</t>
  </si>
  <si>
    <t xml:space="preserve">Coeficiente </t>
  </si>
  <si>
    <t xml:space="preserve">VIDA ÚTIL (meses) </t>
  </si>
  <si>
    <t xml:space="preserve">QTE </t>
  </si>
  <si>
    <t xml:space="preserve">CUSTO MENSAL </t>
  </si>
  <si>
    <t>**Uniformes</t>
  </si>
  <si>
    <t>EPI</t>
  </si>
  <si>
    <t xml:space="preserve">PIS/COFINS </t>
  </si>
  <si>
    <t xml:space="preserve">CUSTO UNITÁRIO (R$) </t>
  </si>
  <si>
    <t>Adicional de 40% de insalubridade (sobre salário mínimo federal – Súmula 448/TST)</t>
  </si>
  <si>
    <t xml:space="preserve">Custo total por Semestre </t>
  </si>
  <si>
    <t>Custo total ano</t>
  </si>
  <si>
    <t xml:space="preserve">    PARTICIPAÇÃO NOS LUCROS OU RESULTADOS</t>
  </si>
  <si>
    <t>Uniformes</t>
  </si>
  <si>
    <t>ASSISTÊNCIA MÉDICA FAMILIAR - MÉDICO AMBULATORIAL E ODONTOLÓGICO</t>
  </si>
  <si>
    <t>PLANILHA DE CUSTO E FORMAÇÃO DE PREÇOS – Resumo Geral</t>
  </si>
  <si>
    <t>CUSTO MÍNIMO DO QUADRO DE FUNCIONÁRIOS COM A QUANTIDADE</t>
  </si>
  <si>
    <t>NECESSÁRIA PARA CADA CARGO, TOTAL MENSAL DO CONTRATO E RESULTADO POR METRO QUADRADO</t>
  </si>
  <si>
    <t>COORDENADOR PARA ATENDER EVENTUAIS</t>
  </si>
  <si>
    <t>QUANTIDADE</t>
  </si>
  <si>
    <t>VR.INDIVIDUAL</t>
  </si>
  <si>
    <t xml:space="preserve"> VR. TOTAL</t>
  </si>
  <si>
    <t xml:space="preserve">QUANTIDADE                                                   </t>
  </si>
  <si>
    <t>VR. INDIVIDUAL</t>
  </si>
  <si>
    <t>VR.TOTAL</t>
  </si>
  <si>
    <t>C</t>
  </si>
  <si>
    <t>TOTAL GERAL DO CUSTO MINIMO DE FUNCIONÁRIOS</t>
  </si>
  <si>
    <t>BDI ADOTADO ( benefícios, custos indiretos)</t>
  </si>
  <si>
    <t>CUSTO TOTAL DA CONTRATAÇÃO</t>
  </si>
  <si>
    <t>NECESSIDADES DAS RESPECTIVAS ÁREAS,  SUPERVISIONANDO OS SERVIÇOS DE LIMPEZA DOS FUNCIONÁRIOS  (COORDENADOR/PREPOSTO DE EQUIPE)</t>
  </si>
  <si>
    <t>FUNCIONÁRIAS PARA SERVIÇOS DE LIMPEZA E CONSERVAÇÃO DAS ÁREAS DA CÂMARA (LIMPEZA E CONSERVAÇÃO)</t>
  </si>
  <si>
    <t>FUNCIONÁRIAS PARA SERVIÇOS DE AGENTE DE HIGIENIZAÇÃO DAS ÁREAS DA CÂMARA (LIMPEZA E CONSERVAÇÃO)</t>
  </si>
  <si>
    <r>
      <t> </t>
    </r>
    <r>
      <rPr>
        <i/>
        <sz val="12"/>
        <color theme="1"/>
        <rFont val="Times New Roman"/>
        <family val="1"/>
      </rPr>
      <t>Mínimo R$ 3.446,62</t>
    </r>
  </si>
  <si>
    <t>ADICIONAL DE INSALUBRIDADE</t>
  </si>
  <si>
    <t>CUSTO MÍNIMO POR METRO QUADRADO M²</t>
  </si>
  <si>
    <t>Encargos sociais (ref. 68,4435%) Mínima</t>
  </si>
  <si>
    <t>Salário base mensal (ref. Janeiro 2022)</t>
  </si>
  <si>
    <r>
      <t> </t>
    </r>
    <r>
      <rPr>
        <i/>
        <sz val="12"/>
        <color theme="1"/>
        <rFont val="Times New Roman"/>
        <family val="1"/>
      </rPr>
      <t>Mínimo R$ 1.384,64</t>
    </r>
  </si>
  <si>
    <t>Valor unitário (Acordo Coletivo/2.022)</t>
  </si>
  <si>
    <t xml:space="preserve">Valor facial unitário (Acordo Coletivo/2.022)  </t>
  </si>
  <si>
    <t>Valor unitário (20% salário mínimo vigente) - (Acordo Coletivo/2.022)</t>
  </si>
  <si>
    <t xml:space="preserve"> Fonte: CADTERC, data-base janeiro/2021 Versão dezembro/2021)</t>
  </si>
  <si>
    <t>(Fonte: CADTERC, data-base janeiro/2021 Versão dezembro/2021)</t>
  </si>
  <si>
    <t>EQUIPAMENTO DE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</si>
</sst>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8" fontId="1" fillId="0" borderId="1" xfId="0" applyNumberFormat="1" applyFont="1" applyBorder="1"/>
    <xf numFmtId="0" fontId="1" fillId="0" borderId="1" xfId="0" applyFont="1" applyBorder="1" applyAlignment="1">
      <alignment wrapText="1"/>
    </xf>
    <xf numFmtId="8" fontId="1" fillId="0" borderId="0" xfId="0" applyNumberFormat="1" applyFont="1"/>
    <xf numFmtId="43" fontId="1" fillId="0" borderId="1" xfId="1" applyFont="1" applyBorder="1"/>
    <xf numFmtId="10" fontId="1" fillId="0" borderId="1" xfId="0" applyNumberFormat="1" applyFont="1" applyBorder="1"/>
    <xf numFmtId="0" fontId="1" fillId="0" borderId="0" xfId="0" applyFont="1" applyBorder="1"/>
    <xf numFmtId="8" fontId="1" fillId="0" borderId="0" xfId="0" applyNumberFormat="1" applyFont="1" applyBorder="1"/>
    <xf numFmtId="9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Fill="1"/>
    <xf numFmtId="8" fontId="3" fillId="2" borderId="1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0" fontId="3" fillId="2" borderId="7" xfId="0" applyNumberFormat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vertical="center"/>
    </xf>
    <xf numFmtId="0" fontId="3" fillId="0" borderId="1" xfId="0" applyFont="1" applyBorder="1"/>
    <xf numFmtId="8" fontId="3" fillId="0" borderId="1" xfId="0" applyNumberFormat="1" applyFont="1" applyBorder="1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0" xfId="0" applyFont="1" applyBorder="1"/>
    <xf numFmtId="8" fontId="3" fillId="0" borderId="0" xfId="0" applyNumberFormat="1" applyFont="1" applyBorder="1"/>
    <xf numFmtId="0" fontId="3" fillId="0" borderId="0" xfId="0" applyFont="1" applyFill="1" applyBorder="1" applyAlignment="1">
      <alignment vertical="center" wrapText="1"/>
    </xf>
    <xf numFmtId="8" fontId="3" fillId="0" borderId="0" xfId="0" applyNumberFormat="1" applyFont="1" applyFill="1" applyBorder="1" applyAlignment="1">
      <alignment vertical="center"/>
    </xf>
    <xf numFmtId="8" fontId="1" fillId="0" borderId="0" xfId="0" applyNumberFormat="1" applyFont="1" applyFill="1"/>
    <xf numFmtId="8" fontId="6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8" fontId="3" fillId="2" borderId="18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8" fontId="3" fillId="2" borderId="19" xfId="0" applyNumberFormat="1" applyFont="1" applyFill="1" applyBorder="1" applyAlignment="1">
      <alignment horizontal="center" vertical="center" wrapText="1"/>
    </xf>
    <xf numFmtId="8" fontId="3" fillId="2" borderId="18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8" fontId="3" fillId="2" borderId="20" xfId="0" applyNumberFormat="1" applyFont="1" applyFill="1" applyBorder="1" applyAlignment="1">
      <alignment vertical="center"/>
    </xf>
    <xf numFmtId="8" fontId="3" fillId="2" borderId="8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79"/>
  <sheetViews>
    <sheetView showGridLines="0" tabSelected="1" showWhiteSpace="0" topLeftCell="A99" zoomScale="55" zoomScaleNormal="55" workbookViewId="0">
      <selection activeCell="N117" sqref="N117"/>
    </sheetView>
  </sheetViews>
  <sheetFormatPr defaultRowHeight="15.75" x14ac:dyDescent="0.25"/>
  <cols>
    <col min="1" max="1" width="3.42578125" style="2" customWidth="1"/>
    <col min="2" max="2" width="88" style="2" bestFit="1" customWidth="1"/>
    <col min="3" max="3" width="16.28515625" style="2" bestFit="1" customWidth="1"/>
    <col min="4" max="4" width="11.85546875" style="2" bestFit="1" customWidth="1"/>
    <col min="5" max="5" width="52.140625" style="2" bestFit="1" customWidth="1"/>
    <col min="6" max="6" width="32.140625" style="2" bestFit="1" customWidth="1"/>
    <col min="7" max="7" width="16.2851562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16.28515625" style="2" bestFit="1" customWidth="1"/>
    <col min="12" max="12" width="10.42578125" style="2" bestFit="1" customWidth="1"/>
    <col min="13" max="13" width="10.7109375" style="2" bestFit="1" customWidth="1"/>
    <col min="14" max="14" width="18.5703125" style="2" bestFit="1" customWidth="1"/>
    <col min="15" max="15" width="11.7109375" style="2" customWidth="1"/>
    <col min="16" max="16" width="11.85546875" style="2" bestFit="1" customWidth="1"/>
    <col min="17" max="17" width="4" style="2" bestFit="1" customWidth="1"/>
    <col min="18" max="18" width="14.28515625" style="2" customWidth="1"/>
    <col min="19" max="16384" width="9.140625" style="2"/>
  </cols>
  <sheetData>
    <row r="1" spans="2:7" ht="16.5" thickBot="1" x14ac:dyDescent="0.3">
      <c r="B1" s="52" t="s">
        <v>59</v>
      </c>
      <c r="C1" s="53"/>
      <c r="D1" s="53"/>
      <c r="E1" s="53"/>
      <c r="F1" s="53"/>
      <c r="G1" s="54"/>
    </row>
    <row r="2" spans="2:7" ht="15.75" customHeight="1" x14ac:dyDescent="0.25">
      <c r="B2" s="55" t="s">
        <v>60</v>
      </c>
      <c r="C2" s="56"/>
      <c r="D2" s="56"/>
      <c r="E2" s="56"/>
      <c r="F2" s="56"/>
      <c r="G2" s="57"/>
    </row>
    <row r="3" spans="2:7" ht="16.5" customHeight="1" thickBot="1" x14ac:dyDescent="0.3">
      <c r="B3" s="58" t="s">
        <v>61</v>
      </c>
      <c r="C3" s="59"/>
      <c r="D3" s="59"/>
      <c r="E3" s="59"/>
      <c r="F3" s="59"/>
      <c r="G3" s="60"/>
    </row>
    <row r="4" spans="2:7" x14ac:dyDescent="0.25">
      <c r="B4" s="18"/>
      <c r="C4" s="18"/>
      <c r="D4" s="18"/>
      <c r="E4" s="18"/>
      <c r="F4" s="18"/>
      <c r="G4" s="18"/>
    </row>
    <row r="5" spans="2:7" ht="16.5" thickBot="1" x14ac:dyDescent="0.3">
      <c r="B5" s="18"/>
      <c r="C5" s="18"/>
      <c r="D5" s="18"/>
      <c r="E5" s="18"/>
      <c r="F5" s="18"/>
      <c r="G5" s="18"/>
    </row>
    <row r="6" spans="2:7" x14ac:dyDescent="0.25">
      <c r="B6" s="61" t="s">
        <v>62</v>
      </c>
      <c r="C6" s="62"/>
      <c r="D6" s="62"/>
      <c r="E6" s="62"/>
      <c r="F6" s="62"/>
      <c r="G6" s="63"/>
    </row>
    <row r="7" spans="2:7" ht="16.5" customHeight="1" thickBot="1" x14ac:dyDescent="0.3">
      <c r="B7" s="64" t="s">
        <v>73</v>
      </c>
      <c r="C7" s="65"/>
      <c r="D7" s="65"/>
      <c r="E7" s="65"/>
      <c r="F7" s="65"/>
      <c r="G7" s="66"/>
    </row>
    <row r="8" spans="2:7" ht="16.5" thickBot="1" x14ac:dyDescent="0.3">
      <c r="B8" s="67"/>
      <c r="C8" s="68"/>
      <c r="D8" s="68"/>
      <c r="E8" s="68"/>
      <c r="F8" s="68"/>
      <c r="G8" s="69"/>
    </row>
    <row r="9" spans="2:7" ht="16.5" thickBot="1" x14ac:dyDescent="0.3">
      <c r="B9" s="19" t="s">
        <v>63</v>
      </c>
      <c r="C9" s="67"/>
      <c r="D9" s="69"/>
      <c r="E9" s="70" t="s">
        <v>64</v>
      </c>
      <c r="F9" s="69"/>
      <c r="G9" s="20" t="s">
        <v>65</v>
      </c>
    </row>
    <row r="10" spans="2:7" ht="16.5" thickBot="1" x14ac:dyDescent="0.3">
      <c r="B10" s="67" t="s">
        <v>76</v>
      </c>
      <c r="C10" s="68"/>
      <c r="D10" s="68"/>
      <c r="E10" s="68"/>
      <c r="F10" s="68"/>
      <c r="G10" s="69"/>
    </row>
    <row r="11" spans="2:7" ht="16.5" thickBot="1" x14ac:dyDescent="0.3">
      <c r="B11" s="21">
        <v>1</v>
      </c>
      <c r="C11" s="71"/>
      <c r="D11" s="72"/>
      <c r="E11" s="73">
        <f>I153</f>
        <v>7863.6641639671998</v>
      </c>
      <c r="F11" s="74"/>
      <c r="G11" s="17">
        <f>E11*B11</f>
        <v>7863.6641639671998</v>
      </c>
    </row>
    <row r="12" spans="2:7" ht="16.5" thickBot="1" x14ac:dyDescent="0.3">
      <c r="B12" s="71"/>
      <c r="C12" s="75"/>
      <c r="D12" s="75"/>
      <c r="E12" s="75"/>
      <c r="F12" s="75"/>
      <c r="G12" s="76"/>
    </row>
    <row r="13" spans="2:7" ht="16.5" thickBot="1" x14ac:dyDescent="0.3">
      <c r="B13" s="67"/>
      <c r="C13" s="68"/>
      <c r="D13" s="68"/>
      <c r="E13" s="68"/>
      <c r="F13" s="68"/>
      <c r="G13" s="77"/>
    </row>
    <row r="14" spans="2:7" ht="16.5" customHeight="1" thickBot="1" x14ac:dyDescent="0.3">
      <c r="B14" s="78" t="s">
        <v>74</v>
      </c>
      <c r="C14" s="79"/>
      <c r="D14" s="79"/>
      <c r="E14" s="79"/>
      <c r="F14" s="79"/>
      <c r="G14" s="80"/>
    </row>
    <row r="15" spans="2:7" ht="16.5" thickBot="1" x14ac:dyDescent="0.3">
      <c r="B15" s="67"/>
      <c r="C15" s="68"/>
      <c r="D15" s="68"/>
      <c r="E15" s="68"/>
      <c r="F15" s="68"/>
      <c r="G15" s="69"/>
    </row>
    <row r="16" spans="2:7" ht="16.5" thickBot="1" x14ac:dyDescent="0.3">
      <c r="B16" s="19" t="s">
        <v>63</v>
      </c>
      <c r="C16" s="67"/>
      <c r="D16" s="69"/>
      <c r="E16" s="70" t="s">
        <v>64</v>
      </c>
      <c r="F16" s="69"/>
      <c r="G16" s="20" t="s">
        <v>65</v>
      </c>
    </row>
    <row r="17" spans="2:7" ht="16.5" thickBot="1" x14ac:dyDescent="0.3">
      <c r="B17" s="67" t="s">
        <v>81</v>
      </c>
      <c r="C17" s="68"/>
      <c r="D17" s="68"/>
      <c r="E17" s="68"/>
      <c r="F17" s="68"/>
      <c r="G17" s="69"/>
    </row>
    <row r="18" spans="2:7" ht="16.5" thickBot="1" x14ac:dyDescent="0.3">
      <c r="B18" s="21">
        <v>10</v>
      </c>
      <c r="C18" s="71"/>
      <c r="D18" s="72"/>
      <c r="E18" s="73">
        <f>C153</f>
        <v>3735.5410789999996</v>
      </c>
      <c r="F18" s="81"/>
      <c r="G18" s="17">
        <f>E18*B18</f>
        <v>37355.410789999994</v>
      </c>
    </row>
    <row r="19" spans="2:7" ht="16.5" thickBot="1" x14ac:dyDescent="0.3">
      <c r="B19" s="67"/>
      <c r="C19" s="68"/>
      <c r="D19" s="68"/>
      <c r="E19" s="68"/>
      <c r="F19" s="68"/>
      <c r="G19" s="69"/>
    </row>
    <row r="20" spans="2:7" ht="16.5" thickBot="1" x14ac:dyDescent="0.3">
      <c r="B20" s="82" t="s">
        <v>75</v>
      </c>
      <c r="C20" s="83"/>
      <c r="D20" s="83"/>
      <c r="E20" s="83"/>
      <c r="F20" s="83"/>
      <c r="G20" s="84"/>
    </row>
    <row r="21" spans="2:7" ht="16.5" thickBot="1" x14ac:dyDescent="0.3">
      <c r="B21" s="67"/>
      <c r="C21" s="68"/>
      <c r="D21" s="68"/>
      <c r="E21" s="68"/>
      <c r="F21" s="68"/>
      <c r="G21" s="69"/>
    </row>
    <row r="22" spans="2:7" ht="16.5" thickBot="1" x14ac:dyDescent="0.3">
      <c r="B22" s="22" t="s">
        <v>66</v>
      </c>
      <c r="C22" s="85"/>
      <c r="D22" s="86"/>
      <c r="E22" s="85" t="s">
        <v>67</v>
      </c>
      <c r="F22" s="86"/>
      <c r="G22" s="23" t="s">
        <v>68</v>
      </c>
    </row>
    <row r="23" spans="2:7" ht="16.5" thickBot="1" x14ac:dyDescent="0.3">
      <c r="B23" s="67" t="s">
        <v>81</v>
      </c>
      <c r="C23" s="68"/>
      <c r="D23" s="68"/>
      <c r="E23" s="68"/>
      <c r="F23" s="68"/>
      <c r="G23" s="69"/>
    </row>
    <row r="24" spans="2:7" ht="16.5" thickBot="1" x14ac:dyDescent="0.3">
      <c r="B24" s="24">
        <v>5</v>
      </c>
      <c r="C24" s="87"/>
      <c r="D24" s="88"/>
      <c r="E24" s="89">
        <f>F154</f>
        <v>4560.6585590000004</v>
      </c>
      <c r="F24" s="90"/>
      <c r="G24" s="17">
        <f>E24*B24</f>
        <v>22803.292795000001</v>
      </c>
    </row>
    <row r="25" spans="2:7" ht="16.5" thickBot="1" x14ac:dyDescent="0.3">
      <c r="B25" s="67" t="s">
        <v>69</v>
      </c>
      <c r="C25" s="68"/>
      <c r="D25" s="68"/>
      <c r="E25" s="68"/>
      <c r="F25" s="68"/>
      <c r="G25" s="69"/>
    </row>
    <row r="26" spans="2:7" ht="15.75" customHeight="1" x14ac:dyDescent="0.25">
      <c r="B26" s="99" t="s">
        <v>70</v>
      </c>
      <c r="C26" s="100"/>
      <c r="D26" s="100"/>
      <c r="E26" s="100"/>
      <c r="F26" s="101"/>
      <c r="G26" s="94">
        <f>G11+G18+G24</f>
        <v>68022.367748967197</v>
      </c>
    </row>
    <row r="27" spans="2:7" ht="16.5" customHeight="1" thickBot="1" x14ac:dyDescent="0.3">
      <c r="B27" s="102"/>
      <c r="C27" s="103"/>
      <c r="D27" s="103"/>
      <c r="E27" s="103"/>
      <c r="F27" s="104"/>
      <c r="G27" s="95"/>
    </row>
    <row r="28" spans="2:7" ht="16.5" thickBot="1" x14ac:dyDescent="0.3">
      <c r="B28" s="25"/>
      <c r="C28" s="26"/>
      <c r="D28" s="26"/>
      <c r="E28" s="26"/>
      <c r="F28" s="26"/>
      <c r="G28" s="27"/>
    </row>
    <row r="29" spans="2:7" ht="16.5" thickBot="1" x14ac:dyDescent="0.3">
      <c r="B29" s="96" t="s">
        <v>71</v>
      </c>
      <c r="C29" s="97"/>
      <c r="D29" s="97"/>
      <c r="E29" s="98"/>
      <c r="F29" s="28">
        <v>0.27806599999999998</v>
      </c>
      <c r="G29" s="29">
        <f>G26*F29</f>
        <v>18914.707710484312</v>
      </c>
    </row>
    <row r="30" spans="2:7" ht="16.5" thickBot="1" x14ac:dyDescent="0.3">
      <c r="B30" s="25"/>
      <c r="C30" s="26"/>
      <c r="D30" s="26"/>
      <c r="E30" s="26"/>
      <c r="F30" s="26"/>
      <c r="G30" s="27"/>
    </row>
    <row r="31" spans="2:7" ht="16.5" thickBot="1" x14ac:dyDescent="0.3">
      <c r="B31" s="91" t="s">
        <v>72</v>
      </c>
      <c r="C31" s="92"/>
      <c r="D31" s="92"/>
      <c r="E31" s="92"/>
      <c r="F31" s="93"/>
      <c r="G31" s="29">
        <f>G26+G29</f>
        <v>86937.075459451502</v>
      </c>
    </row>
    <row r="32" spans="2:7" ht="16.5" thickBot="1" x14ac:dyDescent="0.3">
      <c r="B32" s="18"/>
      <c r="C32" s="18"/>
      <c r="D32" s="18"/>
      <c r="E32" s="18"/>
      <c r="F32" s="18"/>
      <c r="G32" s="18"/>
    </row>
    <row r="33" spans="2:12" ht="16.5" thickBot="1" x14ac:dyDescent="0.3">
      <c r="B33" s="32" t="s">
        <v>78</v>
      </c>
      <c r="C33" s="33"/>
      <c r="D33" s="33">
        <v>9343.82</v>
      </c>
      <c r="E33" s="33"/>
      <c r="F33" s="34"/>
      <c r="G33" s="29">
        <f>G31/D33</f>
        <v>9.3042326863586311</v>
      </c>
    </row>
    <row r="35" spans="2:12" s="1" customFormat="1" x14ac:dyDescent="0.25">
      <c r="B35" s="1" t="s">
        <v>31</v>
      </c>
    </row>
    <row r="36" spans="2:12" x14ac:dyDescent="0.25">
      <c r="G36" s="2" t="s">
        <v>3</v>
      </c>
    </row>
    <row r="37" spans="2:12" x14ac:dyDescent="0.25">
      <c r="B37" s="2" t="s">
        <v>1</v>
      </c>
      <c r="E37" s="2" t="s">
        <v>0</v>
      </c>
      <c r="H37" s="2" t="s">
        <v>2</v>
      </c>
    </row>
    <row r="38" spans="2:12" x14ac:dyDescent="0.25">
      <c r="B38" s="41" t="s">
        <v>32</v>
      </c>
      <c r="C38" s="41"/>
      <c r="D38" s="3"/>
      <c r="E38" s="42" t="s">
        <v>32</v>
      </c>
      <c r="F38" s="43"/>
      <c r="H38" s="42" t="s">
        <v>32</v>
      </c>
      <c r="I38" s="43"/>
    </row>
    <row r="39" spans="2:12" x14ac:dyDescent="0.25">
      <c r="B39" s="4" t="s">
        <v>80</v>
      </c>
      <c r="C39" s="5">
        <v>1384.64</v>
      </c>
      <c r="E39" s="4" t="s">
        <v>80</v>
      </c>
      <c r="F39" s="5">
        <v>1384.64</v>
      </c>
      <c r="H39" s="4" t="s">
        <v>80</v>
      </c>
      <c r="I39" s="5">
        <f>3446.62*1.1056</f>
        <v>3810.5830719999994</v>
      </c>
    </row>
    <row r="40" spans="2:12" x14ac:dyDescent="0.25">
      <c r="B40" s="4" t="s">
        <v>33</v>
      </c>
      <c r="C40" s="5">
        <f>C39*0.756425</f>
        <v>1047.3763120000001</v>
      </c>
      <c r="E40" s="4" t="s">
        <v>33</v>
      </c>
      <c r="F40" s="5">
        <f>(F39+F41)*0.756425</f>
        <v>1414.091152</v>
      </c>
      <c r="H40" s="4" t="s">
        <v>33</v>
      </c>
      <c r="I40" s="5">
        <f>I39*0.756425</f>
        <v>2882.4203002375998</v>
      </c>
    </row>
    <row r="41" spans="2:12" ht="31.5" x14ac:dyDescent="0.25">
      <c r="B41" s="4" t="s">
        <v>30</v>
      </c>
      <c r="C41" s="5">
        <v>0</v>
      </c>
      <c r="E41" s="6" t="s">
        <v>53</v>
      </c>
      <c r="F41" s="5">
        <f>1212*40%</f>
        <v>484.8</v>
      </c>
      <c r="H41" s="4" t="s">
        <v>30</v>
      </c>
      <c r="I41" s="5">
        <v>0</v>
      </c>
    </row>
    <row r="42" spans="2:12" x14ac:dyDescent="0.25">
      <c r="E42" s="4" t="s">
        <v>30</v>
      </c>
      <c r="F42" s="5">
        <v>0</v>
      </c>
    </row>
    <row r="44" spans="2:12" s="1" customFormat="1" x14ac:dyDescent="0.25">
      <c r="B44" s="1" t="s">
        <v>14</v>
      </c>
    </row>
    <row r="46" spans="2:12" x14ac:dyDescent="0.25">
      <c r="B46" s="2" t="s">
        <v>1</v>
      </c>
      <c r="F46" s="2" t="s">
        <v>0</v>
      </c>
      <c r="J46" s="2" t="s">
        <v>2</v>
      </c>
    </row>
    <row r="47" spans="2:12" x14ac:dyDescent="0.25">
      <c r="B47" s="41" t="s">
        <v>4</v>
      </c>
      <c r="C47" s="41"/>
      <c r="D47" s="41"/>
      <c r="E47" s="3"/>
      <c r="F47" s="41" t="s">
        <v>4</v>
      </c>
      <c r="G47" s="41"/>
      <c r="H47" s="41"/>
      <c r="J47" s="41" t="s">
        <v>4</v>
      </c>
      <c r="K47" s="41"/>
      <c r="L47" s="41"/>
    </row>
    <row r="48" spans="2:12" x14ac:dyDescent="0.25">
      <c r="B48" s="4" t="s">
        <v>34</v>
      </c>
      <c r="C48" s="4">
        <v>24.51</v>
      </c>
      <c r="D48" s="4">
        <f>24.51*2</f>
        <v>49.02</v>
      </c>
      <c r="F48" s="4" t="s">
        <v>34</v>
      </c>
      <c r="G48" s="4" t="s">
        <v>13</v>
      </c>
      <c r="H48" s="4">
        <f>24.51*2</f>
        <v>49.02</v>
      </c>
      <c r="J48" s="4" t="s">
        <v>34</v>
      </c>
      <c r="K48" s="4" t="s">
        <v>13</v>
      </c>
      <c r="L48" s="4">
        <f>24.51*2</f>
        <v>49.02</v>
      </c>
    </row>
    <row r="49" spans="2:15" x14ac:dyDescent="0.25">
      <c r="B49" s="4" t="s">
        <v>5</v>
      </c>
      <c r="C49" s="4" t="s">
        <v>6</v>
      </c>
      <c r="D49" s="5">
        <v>5.71</v>
      </c>
      <c r="F49" s="4" t="s">
        <v>5</v>
      </c>
      <c r="G49" s="4" t="s">
        <v>6</v>
      </c>
      <c r="H49" s="5">
        <v>5.71</v>
      </c>
      <c r="I49" s="7"/>
      <c r="J49" s="4" t="s">
        <v>5</v>
      </c>
      <c r="K49" s="4" t="s">
        <v>6</v>
      </c>
      <c r="L49" s="5">
        <v>5.71</v>
      </c>
      <c r="N49" s="7"/>
    </row>
    <row r="50" spans="2:15" x14ac:dyDescent="0.25">
      <c r="B50" s="4" t="s">
        <v>7</v>
      </c>
      <c r="C50" s="4"/>
      <c r="D50" s="5">
        <f>D49*D48</f>
        <v>279.9042</v>
      </c>
      <c r="F50" s="4" t="s">
        <v>7</v>
      </c>
      <c r="G50" s="4"/>
      <c r="H50" s="5">
        <f>H49*H48</f>
        <v>279.9042</v>
      </c>
      <c r="J50" s="4" t="s">
        <v>7</v>
      </c>
      <c r="K50" s="4"/>
      <c r="L50" s="5">
        <f>L49*L48</f>
        <v>279.9042</v>
      </c>
      <c r="O50" s="7"/>
    </row>
    <row r="51" spans="2:15" x14ac:dyDescent="0.25">
      <c r="B51" s="4" t="s">
        <v>8</v>
      </c>
      <c r="C51" s="4" t="s">
        <v>9</v>
      </c>
      <c r="D51" s="5">
        <f>6%*C39</f>
        <v>83.078400000000002</v>
      </c>
      <c r="F51" s="4" t="s">
        <v>8</v>
      </c>
      <c r="G51" s="4" t="s">
        <v>9</v>
      </c>
      <c r="H51" s="5">
        <f>6%*(F39+F41)</f>
        <v>112.1664</v>
      </c>
      <c r="I51" s="2" t="s">
        <v>3</v>
      </c>
      <c r="J51" s="4" t="s">
        <v>8</v>
      </c>
      <c r="K51" s="4" t="s">
        <v>9</v>
      </c>
      <c r="L51" s="5">
        <f>6%*I39</f>
        <v>228.63498431999997</v>
      </c>
      <c r="O51" s="7"/>
    </row>
    <row r="52" spans="2:15" x14ac:dyDescent="0.25">
      <c r="B52" s="4" t="s">
        <v>10</v>
      </c>
      <c r="C52" s="4"/>
      <c r="D52" s="5">
        <f>D50-D51</f>
        <v>196.82580000000002</v>
      </c>
      <c r="F52" s="4" t="s">
        <v>10</v>
      </c>
      <c r="G52" s="4"/>
      <c r="H52" s="5">
        <f>H50-H51</f>
        <v>167.73779999999999</v>
      </c>
      <c r="I52" s="2" t="s">
        <v>6</v>
      </c>
      <c r="J52" s="4" t="s">
        <v>10</v>
      </c>
      <c r="K52" s="4"/>
      <c r="L52" s="5">
        <f>L50-L51</f>
        <v>51.26921568000003</v>
      </c>
      <c r="O52" s="7"/>
    </row>
    <row r="53" spans="2:15" x14ac:dyDescent="0.25">
      <c r="B53" s="4" t="s">
        <v>11</v>
      </c>
      <c r="C53" s="4"/>
      <c r="D53" s="40">
        <f>D52*0.0925</f>
        <v>18.206386500000001</v>
      </c>
      <c r="F53" s="4" t="s">
        <v>11</v>
      </c>
      <c r="G53" s="4"/>
      <c r="H53" s="40">
        <f>H52*0.0925</f>
        <v>15.515746499999999</v>
      </c>
      <c r="I53" s="2" t="s">
        <v>6</v>
      </c>
      <c r="J53" s="4" t="s">
        <v>11</v>
      </c>
      <c r="K53" s="4"/>
      <c r="L53" s="40">
        <f>L52*0.0925</f>
        <v>4.7424024504000029</v>
      </c>
      <c r="O53" s="7"/>
    </row>
    <row r="54" spans="2:15" x14ac:dyDescent="0.25">
      <c r="B54" s="4" t="s">
        <v>12</v>
      </c>
      <c r="C54" s="4"/>
      <c r="D54" s="5">
        <f>D52-D53</f>
        <v>178.61941350000001</v>
      </c>
      <c r="F54" s="4" t="s">
        <v>12</v>
      </c>
      <c r="G54" s="4"/>
      <c r="H54" s="5">
        <f>H52-H53</f>
        <v>152.22205349999999</v>
      </c>
      <c r="I54" s="2" t="s">
        <v>6</v>
      </c>
      <c r="J54" s="4" t="s">
        <v>12</v>
      </c>
      <c r="K54" s="4"/>
      <c r="L54" s="5">
        <f>L52-L53</f>
        <v>46.52681322960003</v>
      </c>
      <c r="O54" s="7"/>
    </row>
    <row r="55" spans="2:15" x14ac:dyDescent="0.25">
      <c r="E55" s="7"/>
      <c r="J55" s="7"/>
      <c r="O55" s="7"/>
    </row>
    <row r="56" spans="2:15" s="1" customFormat="1" x14ac:dyDescent="0.25">
      <c r="B56" s="1" t="s">
        <v>35</v>
      </c>
    </row>
    <row r="57" spans="2:15" x14ac:dyDescent="0.25">
      <c r="E57" s="7"/>
      <c r="J57" s="7"/>
      <c r="O57" s="7"/>
    </row>
    <row r="58" spans="2:15" x14ac:dyDescent="0.25">
      <c r="B58" s="2" t="s">
        <v>1</v>
      </c>
      <c r="E58" s="2" t="s">
        <v>0</v>
      </c>
      <c r="H58" s="2" t="s">
        <v>2</v>
      </c>
    </row>
    <row r="59" spans="2:15" x14ac:dyDescent="0.25">
      <c r="B59" s="41" t="s">
        <v>21</v>
      </c>
      <c r="C59" s="41"/>
      <c r="E59" s="41" t="s">
        <v>21</v>
      </c>
      <c r="F59" s="41"/>
      <c r="H59" s="41" t="s">
        <v>21</v>
      </c>
      <c r="I59" s="41"/>
      <c r="J59" s="7"/>
      <c r="O59" s="7"/>
    </row>
    <row r="60" spans="2:15" x14ac:dyDescent="0.25">
      <c r="B60" s="4" t="s">
        <v>36</v>
      </c>
      <c r="C60" s="8">
        <v>24.51</v>
      </c>
      <c r="D60" s="2" t="s">
        <v>6</v>
      </c>
      <c r="E60" s="4" t="s">
        <v>36</v>
      </c>
      <c r="F60" s="8">
        <v>24.51</v>
      </c>
      <c r="H60" s="4" t="s">
        <v>36</v>
      </c>
      <c r="I60" s="8">
        <v>24.51</v>
      </c>
      <c r="J60" s="7"/>
      <c r="O60" s="7"/>
    </row>
    <row r="61" spans="2:15" ht="16.5" customHeight="1" x14ac:dyDescent="0.25">
      <c r="B61" s="4" t="s">
        <v>83</v>
      </c>
      <c r="C61" s="5">
        <v>17.77</v>
      </c>
      <c r="E61" s="4" t="s">
        <v>83</v>
      </c>
      <c r="F61" s="5">
        <v>17.77</v>
      </c>
      <c r="H61" s="4" t="s">
        <v>83</v>
      </c>
      <c r="I61" s="5">
        <v>17.77</v>
      </c>
      <c r="J61" s="7"/>
      <c r="O61" s="7"/>
    </row>
    <row r="62" spans="2:15" x14ac:dyDescent="0.25">
      <c r="B62" s="4" t="s">
        <v>37</v>
      </c>
      <c r="C62" s="5">
        <f>1.19*24.51</f>
        <v>29.166900000000002</v>
      </c>
      <c r="E62" s="4" t="s">
        <v>37</v>
      </c>
      <c r="F62" s="5">
        <f>1.19*24.51</f>
        <v>29.166900000000002</v>
      </c>
      <c r="H62" s="4" t="s">
        <v>37</v>
      </c>
      <c r="I62" s="5">
        <f>1.19*24.51</f>
        <v>29.166900000000002</v>
      </c>
      <c r="J62" s="7"/>
      <c r="O62" s="7"/>
    </row>
    <row r="63" spans="2:15" x14ac:dyDescent="0.25">
      <c r="B63" s="4" t="s">
        <v>10</v>
      </c>
      <c r="C63" s="5">
        <f>(C60*C61)-C62</f>
        <v>406.37580000000003</v>
      </c>
      <c r="E63" s="4" t="s">
        <v>10</v>
      </c>
      <c r="F63" s="5">
        <f>(F60*F61)-F62</f>
        <v>406.37580000000003</v>
      </c>
      <c r="H63" s="4" t="s">
        <v>10</v>
      </c>
      <c r="I63" s="5">
        <f>(I60*I61)-I62</f>
        <v>406.37580000000003</v>
      </c>
      <c r="J63" s="7"/>
      <c r="O63" s="7"/>
    </row>
    <row r="64" spans="2:15" x14ac:dyDescent="0.25">
      <c r="B64" s="4" t="s">
        <v>11</v>
      </c>
      <c r="C64" s="40">
        <f>C63*0.0925</f>
        <v>37.589761500000002</v>
      </c>
      <c r="E64" s="4" t="s">
        <v>11</v>
      </c>
      <c r="F64" s="40">
        <f>F63*0.0925</f>
        <v>37.589761500000002</v>
      </c>
      <c r="H64" s="4" t="s">
        <v>11</v>
      </c>
      <c r="I64" s="40">
        <f>I63*0.0925</f>
        <v>37.589761500000002</v>
      </c>
      <c r="J64" s="7"/>
      <c r="O64" s="7"/>
    </row>
    <row r="65" spans="2:15" x14ac:dyDescent="0.25">
      <c r="B65" s="4" t="s">
        <v>12</v>
      </c>
      <c r="C65" s="5">
        <f>C63-C64</f>
        <v>368.78603850000002</v>
      </c>
      <c r="E65" s="4" t="s">
        <v>12</v>
      </c>
      <c r="F65" s="5">
        <f>F63-F64</f>
        <v>368.78603850000002</v>
      </c>
      <c r="H65" s="4" t="s">
        <v>12</v>
      </c>
      <c r="I65" s="5">
        <f>I63-I64</f>
        <v>368.78603850000002</v>
      </c>
      <c r="J65" s="7"/>
      <c r="O65" s="7"/>
    </row>
    <row r="66" spans="2:15" x14ac:dyDescent="0.25">
      <c r="E66" s="7"/>
      <c r="J66" s="7"/>
      <c r="O66" s="7"/>
    </row>
    <row r="67" spans="2:15" s="1" customFormat="1" x14ac:dyDescent="0.25">
      <c r="B67" s="1" t="s">
        <v>40</v>
      </c>
    </row>
    <row r="68" spans="2:15" x14ac:dyDescent="0.25">
      <c r="E68" s="7"/>
      <c r="J68" s="7"/>
      <c r="O68" s="7"/>
    </row>
    <row r="69" spans="2:15" x14ac:dyDescent="0.25">
      <c r="B69" s="2" t="s">
        <v>1</v>
      </c>
      <c r="E69" s="2" t="s">
        <v>0</v>
      </c>
      <c r="H69" s="2" t="s">
        <v>2</v>
      </c>
    </row>
    <row r="70" spans="2:15" x14ac:dyDescent="0.25">
      <c r="B70" s="42" t="s">
        <v>39</v>
      </c>
      <c r="C70" s="43"/>
      <c r="E70" s="42" t="s">
        <v>39</v>
      </c>
      <c r="F70" s="43"/>
      <c r="H70" s="42" t="s">
        <v>39</v>
      </c>
      <c r="I70" s="43"/>
      <c r="J70" s="7"/>
      <c r="O70" s="7"/>
    </row>
    <row r="71" spans="2:15" x14ac:dyDescent="0.25">
      <c r="B71" s="4" t="s">
        <v>38</v>
      </c>
      <c r="C71" s="4">
        <v>1</v>
      </c>
      <c r="D71" s="2" t="s">
        <v>6</v>
      </c>
      <c r="E71" s="4" t="s">
        <v>38</v>
      </c>
      <c r="F71" s="4">
        <v>1</v>
      </c>
      <c r="H71" s="4" t="s">
        <v>38</v>
      </c>
      <c r="I71" s="4">
        <v>1</v>
      </c>
      <c r="J71" s="7"/>
      <c r="O71" s="7"/>
    </row>
    <row r="72" spans="2:15" x14ac:dyDescent="0.25">
      <c r="B72" s="4" t="s">
        <v>82</v>
      </c>
      <c r="C72" s="5">
        <v>123.82</v>
      </c>
      <c r="E72" s="4" t="s">
        <v>82</v>
      </c>
      <c r="F72" s="5">
        <v>123.82</v>
      </c>
      <c r="H72" s="4" t="s">
        <v>82</v>
      </c>
      <c r="I72" s="5">
        <v>123.82</v>
      </c>
      <c r="J72" s="7"/>
      <c r="O72" s="7"/>
    </row>
    <row r="73" spans="2:15" x14ac:dyDescent="0.25">
      <c r="B73" s="4" t="s">
        <v>10</v>
      </c>
      <c r="C73" s="5">
        <f>C72</f>
        <v>123.82</v>
      </c>
      <c r="E73" s="4" t="s">
        <v>10</v>
      </c>
      <c r="F73" s="5">
        <f>F72</f>
        <v>123.82</v>
      </c>
      <c r="H73" s="4" t="s">
        <v>10</v>
      </c>
      <c r="I73" s="5">
        <f>I72</f>
        <v>123.82</v>
      </c>
      <c r="J73" s="7"/>
      <c r="O73" s="7"/>
    </row>
    <row r="74" spans="2:15" x14ac:dyDescent="0.25">
      <c r="B74" s="4" t="s">
        <v>11</v>
      </c>
      <c r="C74" s="40">
        <f>C73*0.0925</f>
        <v>11.453349999999999</v>
      </c>
      <c r="E74" s="4" t="s">
        <v>11</v>
      </c>
      <c r="F74" s="40">
        <f>F73*0.0925</f>
        <v>11.453349999999999</v>
      </c>
      <c r="H74" s="4" t="s">
        <v>11</v>
      </c>
      <c r="I74" s="40">
        <f>I73*0.0925</f>
        <v>11.453349999999999</v>
      </c>
      <c r="J74" s="7"/>
      <c r="O74" s="7"/>
    </row>
    <row r="75" spans="2:15" x14ac:dyDescent="0.25">
      <c r="B75" s="4" t="s">
        <v>12</v>
      </c>
      <c r="C75" s="5">
        <f>C73-C74</f>
        <v>112.36664999999999</v>
      </c>
      <c r="E75" s="4" t="s">
        <v>12</v>
      </c>
      <c r="F75" s="5">
        <f>F73-F74</f>
        <v>112.36664999999999</v>
      </c>
      <c r="H75" s="4" t="s">
        <v>12</v>
      </c>
      <c r="I75" s="5">
        <f>I73-I74</f>
        <v>112.36664999999999</v>
      </c>
      <c r="J75" s="7"/>
      <c r="O75" s="7"/>
    </row>
    <row r="76" spans="2:15" x14ac:dyDescent="0.25">
      <c r="E76" s="7"/>
      <c r="J76" s="7"/>
      <c r="O76" s="7"/>
    </row>
    <row r="77" spans="2:15" s="1" customFormat="1" x14ac:dyDescent="0.25">
      <c r="B77" s="1" t="s">
        <v>41</v>
      </c>
    </row>
    <row r="78" spans="2:15" x14ac:dyDescent="0.25">
      <c r="E78" s="7"/>
      <c r="J78" s="7"/>
      <c r="O78" s="7"/>
    </row>
    <row r="79" spans="2:15" x14ac:dyDescent="0.25">
      <c r="B79" s="2" t="s">
        <v>1</v>
      </c>
      <c r="E79" s="2" t="s">
        <v>0</v>
      </c>
      <c r="H79" s="2" t="s">
        <v>2</v>
      </c>
    </row>
    <row r="80" spans="2:15" x14ac:dyDescent="0.25">
      <c r="B80" s="41" t="s">
        <v>41</v>
      </c>
      <c r="C80" s="41"/>
      <c r="E80" s="41" t="s">
        <v>41</v>
      </c>
      <c r="F80" s="41"/>
      <c r="H80" s="41" t="s">
        <v>41</v>
      </c>
      <c r="I80" s="41"/>
      <c r="J80" s="7"/>
      <c r="O80" s="7"/>
    </row>
    <row r="81" spans="2:15" x14ac:dyDescent="0.25">
      <c r="B81" s="4" t="s">
        <v>38</v>
      </c>
      <c r="C81" s="4">
        <v>1</v>
      </c>
      <c r="E81" s="4" t="s">
        <v>38</v>
      </c>
      <c r="F81" s="4">
        <v>1</v>
      </c>
      <c r="H81" s="4" t="s">
        <v>38</v>
      </c>
      <c r="I81" s="4">
        <v>1</v>
      </c>
      <c r="J81" s="7"/>
      <c r="O81" s="7"/>
    </row>
    <row r="82" spans="2:15" x14ac:dyDescent="0.25">
      <c r="B82" s="4" t="s">
        <v>82</v>
      </c>
      <c r="C82" s="5">
        <v>13.67</v>
      </c>
      <c r="E82" s="4" t="s">
        <v>82</v>
      </c>
      <c r="F82" s="5">
        <v>13.67</v>
      </c>
      <c r="H82" s="4" t="s">
        <v>82</v>
      </c>
      <c r="I82" s="5">
        <v>13.67</v>
      </c>
      <c r="J82" s="7"/>
      <c r="O82" s="7"/>
    </row>
    <row r="83" spans="2:15" x14ac:dyDescent="0.25">
      <c r="B83" s="4" t="s">
        <v>8</v>
      </c>
      <c r="C83" s="5">
        <v>0</v>
      </c>
      <c r="E83" s="4" t="s">
        <v>8</v>
      </c>
      <c r="F83" s="5">
        <v>0</v>
      </c>
      <c r="H83" s="4" t="s">
        <v>8</v>
      </c>
      <c r="I83" s="5">
        <v>0</v>
      </c>
      <c r="J83" s="7"/>
      <c r="O83" s="7"/>
    </row>
    <row r="84" spans="2:15" x14ac:dyDescent="0.25">
      <c r="B84" s="4" t="s">
        <v>10</v>
      </c>
      <c r="C84" s="5">
        <v>13.67</v>
      </c>
      <c r="E84" s="4" t="s">
        <v>10</v>
      </c>
      <c r="F84" s="5">
        <v>13.67</v>
      </c>
      <c r="H84" s="4" t="s">
        <v>10</v>
      </c>
      <c r="I84" s="5">
        <v>13.67</v>
      </c>
      <c r="J84" s="7"/>
      <c r="O84" s="7"/>
    </row>
    <row r="85" spans="2:15" x14ac:dyDescent="0.25">
      <c r="B85" s="4" t="s">
        <v>11</v>
      </c>
      <c r="C85" s="40">
        <f>C84*0.0925</f>
        <v>1.264475</v>
      </c>
      <c r="E85" s="4" t="s">
        <v>11</v>
      </c>
      <c r="F85" s="40">
        <f>F84*0.0925</f>
        <v>1.264475</v>
      </c>
      <c r="H85" s="4" t="s">
        <v>11</v>
      </c>
      <c r="I85" s="40">
        <f>I84*0.0925</f>
        <v>1.264475</v>
      </c>
      <c r="J85" s="7"/>
      <c r="O85" s="7"/>
    </row>
    <row r="86" spans="2:15" x14ac:dyDescent="0.25">
      <c r="B86" s="4" t="s">
        <v>12</v>
      </c>
      <c r="C86" s="5">
        <f>C84-C85</f>
        <v>12.405525000000001</v>
      </c>
      <c r="E86" s="4" t="s">
        <v>12</v>
      </c>
      <c r="F86" s="5">
        <f>F84-F85</f>
        <v>12.405525000000001</v>
      </c>
      <c r="H86" s="4" t="s">
        <v>12</v>
      </c>
      <c r="I86" s="5">
        <f>I84-I85</f>
        <v>12.405525000000001</v>
      </c>
      <c r="J86" s="7"/>
      <c r="O86" s="7"/>
    </row>
    <row r="87" spans="2:15" x14ac:dyDescent="0.25">
      <c r="E87" s="7"/>
      <c r="J87" s="7"/>
      <c r="O87" s="7"/>
    </row>
    <row r="88" spans="2:15" s="1" customFormat="1" x14ac:dyDescent="0.25">
      <c r="B88" s="1" t="s">
        <v>58</v>
      </c>
    </row>
    <row r="89" spans="2:15" x14ac:dyDescent="0.25">
      <c r="E89" s="7"/>
      <c r="J89" s="7"/>
      <c r="O89" s="7"/>
    </row>
    <row r="90" spans="2:15" x14ac:dyDescent="0.25">
      <c r="B90" s="2" t="s">
        <v>1</v>
      </c>
      <c r="E90" s="2" t="s">
        <v>0</v>
      </c>
      <c r="H90" s="2" t="s">
        <v>2</v>
      </c>
    </row>
    <row r="91" spans="2:15" ht="31.5" customHeight="1" x14ac:dyDescent="0.25">
      <c r="B91" s="45" t="s">
        <v>58</v>
      </c>
      <c r="C91" s="45"/>
      <c r="E91" s="45" t="s">
        <v>58</v>
      </c>
      <c r="F91" s="45"/>
      <c r="H91" s="45" t="s">
        <v>58</v>
      </c>
      <c r="I91" s="45"/>
      <c r="J91" s="7"/>
      <c r="O91" s="7"/>
    </row>
    <row r="92" spans="2:15" x14ac:dyDescent="0.25">
      <c r="B92" s="4" t="s">
        <v>38</v>
      </c>
      <c r="C92" s="4">
        <v>1</v>
      </c>
      <c r="E92" s="4" t="s">
        <v>38</v>
      </c>
      <c r="F92" s="4">
        <v>1</v>
      </c>
      <c r="H92" s="4" t="s">
        <v>38</v>
      </c>
      <c r="I92" s="4">
        <v>1</v>
      </c>
      <c r="J92" s="7"/>
      <c r="O92" s="7"/>
    </row>
    <row r="93" spans="2:15" x14ac:dyDescent="0.25">
      <c r="B93" s="4" t="s">
        <v>82</v>
      </c>
      <c r="C93" s="5">
        <v>29.96</v>
      </c>
      <c r="E93" s="4" t="s">
        <v>82</v>
      </c>
      <c r="F93" s="5">
        <v>29.96</v>
      </c>
      <c r="H93" s="4" t="s">
        <v>82</v>
      </c>
      <c r="I93" s="5">
        <v>29.96</v>
      </c>
      <c r="J93" s="7"/>
      <c r="O93" s="7"/>
    </row>
    <row r="94" spans="2:15" x14ac:dyDescent="0.25">
      <c r="B94" s="4" t="s">
        <v>8</v>
      </c>
      <c r="C94" s="5">
        <v>0</v>
      </c>
      <c r="E94" s="4" t="s">
        <v>8</v>
      </c>
      <c r="F94" s="5">
        <v>0</v>
      </c>
      <c r="H94" s="4" t="s">
        <v>8</v>
      </c>
      <c r="I94" s="5">
        <v>0</v>
      </c>
      <c r="J94" s="7"/>
      <c r="O94" s="7"/>
    </row>
    <row r="95" spans="2:15" x14ac:dyDescent="0.25">
      <c r="B95" s="4" t="s">
        <v>10</v>
      </c>
      <c r="C95" s="5">
        <v>28</v>
      </c>
      <c r="E95" s="4" t="s">
        <v>10</v>
      </c>
      <c r="F95" s="5">
        <v>28</v>
      </c>
      <c r="H95" s="4" t="s">
        <v>10</v>
      </c>
      <c r="I95" s="5">
        <v>28</v>
      </c>
      <c r="J95" s="7"/>
      <c r="O95" s="7"/>
    </row>
    <row r="96" spans="2:15" x14ac:dyDescent="0.25">
      <c r="B96" s="4" t="s">
        <v>11</v>
      </c>
      <c r="C96" s="40">
        <f>C95*0.0925</f>
        <v>2.59</v>
      </c>
      <c r="E96" s="4" t="s">
        <v>11</v>
      </c>
      <c r="F96" s="40">
        <f>F95*0.0925</f>
        <v>2.59</v>
      </c>
      <c r="H96" s="4" t="s">
        <v>11</v>
      </c>
      <c r="I96" s="40">
        <f>I95*0.0925</f>
        <v>2.59</v>
      </c>
      <c r="J96" s="7"/>
      <c r="O96" s="7"/>
    </row>
    <row r="97" spans="2:15" x14ac:dyDescent="0.25">
      <c r="B97" s="4" t="s">
        <v>12</v>
      </c>
      <c r="C97" s="5">
        <f>C95-C96</f>
        <v>25.41</v>
      </c>
      <c r="E97" s="4" t="s">
        <v>12</v>
      </c>
      <c r="F97" s="5">
        <f>F95-F96</f>
        <v>25.41</v>
      </c>
      <c r="H97" s="4" t="s">
        <v>12</v>
      </c>
      <c r="I97" s="5">
        <f>I95-I96</f>
        <v>25.41</v>
      </c>
      <c r="J97" s="7"/>
      <c r="O97" s="7"/>
    </row>
    <row r="98" spans="2:15" x14ac:dyDescent="0.25">
      <c r="E98" s="7"/>
      <c r="J98" s="7"/>
      <c r="O98" s="7"/>
    </row>
    <row r="99" spans="2:15" x14ac:dyDescent="0.25">
      <c r="E99" s="7"/>
      <c r="J99" s="7"/>
      <c r="O99" s="7"/>
    </row>
    <row r="100" spans="2:15" s="1" customFormat="1" x14ac:dyDescent="0.25">
      <c r="B100" s="1" t="s">
        <v>24</v>
      </c>
    </row>
    <row r="101" spans="2:15" x14ac:dyDescent="0.25">
      <c r="E101" s="7"/>
      <c r="J101" s="7"/>
      <c r="O101" s="7"/>
    </row>
    <row r="102" spans="2:15" x14ac:dyDescent="0.25">
      <c r="B102" s="2" t="s">
        <v>1</v>
      </c>
      <c r="E102" s="2" t="s">
        <v>0</v>
      </c>
      <c r="H102" s="2" t="s">
        <v>2</v>
      </c>
    </row>
    <row r="103" spans="2:15" x14ac:dyDescent="0.25">
      <c r="B103" s="41" t="s">
        <v>24</v>
      </c>
      <c r="C103" s="41"/>
      <c r="E103" s="41" t="s">
        <v>24</v>
      </c>
      <c r="F103" s="41"/>
      <c r="H103" s="41" t="s">
        <v>24</v>
      </c>
      <c r="I103" s="41"/>
      <c r="J103" s="7"/>
      <c r="O103" s="7"/>
    </row>
    <row r="104" spans="2:15" x14ac:dyDescent="0.25">
      <c r="B104" s="4" t="s">
        <v>42</v>
      </c>
      <c r="C104" s="4">
        <v>1</v>
      </c>
      <c r="D104" s="2" t="s">
        <v>6</v>
      </c>
      <c r="E104" s="4" t="s">
        <v>42</v>
      </c>
      <c r="F104" s="4">
        <v>1</v>
      </c>
      <c r="H104" s="4" t="s">
        <v>42</v>
      </c>
      <c r="I104" s="4">
        <v>1</v>
      </c>
      <c r="J104" s="7"/>
      <c r="O104" s="7"/>
    </row>
    <row r="105" spans="2:15" ht="31.5" x14ac:dyDescent="0.25">
      <c r="B105" s="6" t="s">
        <v>84</v>
      </c>
      <c r="C105" s="5">
        <f>1212*0.2</f>
        <v>242.4</v>
      </c>
      <c r="E105" s="6" t="s">
        <v>84</v>
      </c>
      <c r="F105" s="5">
        <f>1212*0.2</f>
        <v>242.4</v>
      </c>
      <c r="H105" s="6" t="s">
        <v>84</v>
      </c>
      <c r="I105" s="5">
        <f>1212*0.2</f>
        <v>242.4</v>
      </c>
      <c r="J105" s="7"/>
      <c r="O105" s="7"/>
    </row>
    <row r="106" spans="2:15" x14ac:dyDescent="0.25">
      <c r="B106" s="4" t="s">
        <v>43</v>
      </c>
      <c r="C106" s="9">
        <v>6.1000000000000004E-3</v>
      </c>
      <c r="E106" s="4" t="s">
        <v>43</v>
      </c>
      <c r="F106" s="9">
        <v>6.1000000000000004E-3</v>
      </c>
      <c r="H106" s="4" t="s">
        <v>43</v>
      </c>
      <c r="I106" s="9">
        <v>6.1000000000000004E-3</v>
      </c>
      <c r="J106" s="7"/>
      <c r="O106" s="7"/>
    </row>
    <row r="107" spans="2:15" x14ac:dyDescent="0.25">
      <c r="B107" s="4" t="s">
        <v>12</v>
      </c>
      <c r="C107" s="5">
        <f>C105*C106</f>
        <v>1.4786400000000002</v>
      </c>
      <c r="E107" s="4" t="s">
        <v>12</v>
      </c>
      <c r="F107" s="5">
        <f>F105*F106</f>
        <v>1.4786400000000002</v>
      </c>
      <c r="H107" s="4" t="s">
        <v>12</v>
      </c>
      <c r="I107" s="5">
        <f>I105*I106</f>
        <v>1.4786400000000002</v>
      </c>
      <c r="J107" s="7"/>
      <c r="O107" s="7"/>
    </row>
    <row r="108" spans="2:15" x14ac:dyDescent="0.25">
      <c r="E108" s="7"/>
      <c r="J108" s="7"/>
      <c r="O108" s="7"/>
    </row>
    <row r="109" spans="2:15" s="1" customFormat="1" x14ac:dyDescent="0.25">
      <c r="B109" s="1" t="s">
        <v>44</v>
      </c>
    </row>
    <row r="110" spans="2:15" s="10" customFormat="1" x14ac:dyDescent="0.25">
      <c r="E110" s="11"/>
      <c r="J110" s="11"/>
      <c r="O110" s="11"/>
    </row>
    <row r="111" spans="2:15" x14ac:dyDescent="0.25">
      <c r="B111" s="2" t="s">
        <v>1</v>
      </c>
      <c r="E111" s="2" t="s">
        <v>0</v>
      </c>
      <c r="H111" s="2" t="s">
        <v>2</v>
      </c>
    </row>
    <row r="112" spans="2:15" ht="15.75" customHeight="1" x14ac:dyDescent="0.25">
      <c r="B112" s="41" t="s">
        <v>87</v>
      </c>
      <c r="C112" s="41"/>
      <c r="E112" s="41" t="s">
        <v>87</v>
      </c>
      <c r="F112" s="41"/>
      <c r="H112" s="41" t="s">
        <v>87</v>
      </c>
      <c r="I112" s="41"/>
      <c r="J112" s="7"/>
      <c r="O112" s="7"/>
    </row>
    <row r="113" spans="2:18" ht="30" customHeight="1" x14ac:dyDescent="0.25">
      <c r="B113" s="44" t="s">
        <v>85</v>
      </c>
      <c r="C113" s="44"/>
      <c r="E113" s="44" t="s">
        <v>85</v>
      </c>
      <c r="F113" s="44"/>
      <c r="H113" s="44" t="s">
        <v>85</v>
      </c>
      <c r="I113" s="44"/>
      <c r="J113" s="7"/>
      <c r="O113" s="7"/>
    </row>
    <row r="114" spans="2:18" x14ac:dyDescent="0.25">
      <c r="B114" s="4" t="s">
        <v>45</v>
      </c>
      <c r="C114" s="12">
        <v>0.12</v>
      </c>
      <c r="E114" s="4" t="s">
        <v>45</v>
      </c>
      <c r="F114" s="12">
        <v>0.12</v>
      </c>
      <c r="H114" s="4" t="s">
        <v>45</v>
      </c>
      <c r="I114" s="12">
        <v>0.12</v>
      </c>
      <c r="J114" s="7"/>
      <c r="O114" s="7"/>
    </row>
    <row r="115" spans="2:18" x14ac:dyDescent="0.25">
      <c r="B115" s="4" t="s">
        <v>12</v>
      </c>
      <c r="C115" s="5">
        <v>397.68</v>
      </c>
      <c r="E115" s="4" t="s">
        <v>12</v>
      </c>
      <c r="F115" s="5">
        <v>397.68</v>
      </c>
      <c r="H115" s="4" t="s">
        <v>12</v>
      </c>
      <c r="I115" s="5">
        <v>397.68</v>
      </c>
      <c r="J115" s="7"/>
      <c r="O115" s="7"/>
    </row>
    <row r="116" spans="2:18" x14ac:dyDescent="0.25">
      <c r="E116" s="7"/>
      <c r="J116" s="7"/>
      <c r="O116" s="7"/>
    </row>
    <row r="117" spans="2:18" s="1" customFormat="1" x14ac:dyDescent="0.25">
      <c r="B117" s="1" t="s">
        <v>44</v>
      </c>
    </row>
    <row r="118" spans="2:18" s="10" customFormat="1" x14ac:dyDescent="0.25">
      <c r="E118" s="11"/>
      <c r="J118" s="11"/>
      <c r="O118" s="11"/>
    </row>
    <row r="119" spans="2:18" x14ac:dyDescent="0.25">
      <c r="B119" s="2" t="s">
        <v>1</v>
      </c>
      <c r="E119" s="2" t="s">
        <v>0</v>
      </c>
      <c r="H119" s="2" t="s">
        <v>2</v>
      </c>
    </row>
    <row r="120" spans="2:18" x14ac:dyDescent="0.25">
      <c r="B120" s="41" t="s">
        <v>56</v>
      </c>
      <c r="C120" s="41"/>
      <c r="E120" s="41" t="s">
        <v>56</v>
      </c>
      <c r="F120" s="41"/>
      <c r="H120" s="41" t="s">
        <v>56</v>
      </c>
      <c r="I120" s="41"/>
      <c r="J120" s="7"/>
      <c r="O120" s="7"/>
    </row>
    <row r="121" spans="2:18" x14ac:dyDescent="0.25">
      <c r="B121" s="4" t="s">
        <v>54</v>
      </c>
      <c r="C121" s="5">
        <v>145.25</v>
      </c>
      <c r="E121" s="4" t="s">
        <v>54</v>
      </c>
      <c r="F121" s="5">
        <v>145.25</v>
      </c>
      <c r="H121" s="4" t="s">
        <v>54</v>
      </c>
      <c r="I121" s="5">
        <v>145.25</v>
      </c>
      <c r="J121" s="7"/>
      <c r="O121" s="7"/>
    </row>
    <row r="122" spans="2:18" x14ac:dyDescent="0.25">
      <c r="B122" s="4" t="s">
        <v>55</v>
      </c>
      <c r="C122" s="5">
        <f>C121*2</f>
        <v>290.5</v>
      </c>
      <c r="E122" s="4" t="s">
        <v>55</v>
      </c>
      <c r="F122" s="5">
        <f>F121*2</f>
        <v>290.5</v>
      </c>
      <c r="H122" s="4" t="s">
        <v>55</v>
      </c>
      <c r="I122" s="5">
        <f>I121*2</f>
        <v>290.5</v>
      </c>
      <c r="J122" s="7"/>
      <c r="O122" s="7"/>
    </row>
    <row r="123" spans="2:18" x14ac:dyDescent="0.25">
      <c r="E123" s="7"/>
      <c r="J123" s="7"/>
      <c r="O123" s="7"/>
    </row>
    <row r="124" spans="2:18" s="1" customFormat="1" x14ac:dyDescent="0.25">
      <c r="B124" s="1" t="s">
        <v>44</v>
      </c>
    </row>
    <row r="125" spans="2:18" x14ac:dyDescent="0.25">
      <c r="E125" s="7"/>
      <c r="J125" s="7"/>
      <c r="O125" s="7"/>
    </row>
    <row r="126" spans="2:18" x14ac:dyDescent="0.25">
      <c r="B126" s="2" t="s">
        <v>1</v>
      </c>
      <c r="H126" s="2" t="s">
        <v>0</v>
      </c>
      <c r="N126" s="2" t="s">
        <v>2</v>
      </c>
    </row>
    <row r="127" spans="2:18" x14ac:dyDescent="0.25">
      <c r="B127" s="42" t="s">
        <v>27</v>
      </c>
      <c r="C127" s="50"/>
      <c r="D127" s="50"/>
      <c r="E127" s="50"/>
      <c r="F127" s="43"/>
      <c r="H127" s="42" t="s">
        <v>27</v>
      </c>
      <c r="I127" s="50"/>
      <c r="J127" s="50"/>
      <c r="K127" s="50"/>
      <c r="L127" s="43"/>
      <c r="N127" s="42" t="s">
        <v>27</v>
      </c>
      <c r="O127" s="50"/>
      <c r="P127" s="50"/>
      <c r="Q127" s="50"/>
      <c r="R127" s="43"/>
    </row>
    <row r="128" spans="2:18" x14ac:dyDescent="0.25">
      <c r="B128" s="51" t="s">
        <v>86</v>
      </c>
      <c r="C128" s="51"/>
      <c r="D128" s="51"/>
      <c r="E128" s="51"/>
      <c r="F128" s="51"/>
      <c r="H128" s="51" t="s">
        <v>86</v>
      </c>
      <c r="I128" s="51"/>
      <c r="J128" s="51"/>
      <c r="K128" s="51"/>
      <c r="L128" s="51"/>
      <c r="N128" s="51" t="s">
        <v>86</v>
      </c>
      <c r="O128" s="51"/>
      <c r="P128" s="51"/>
      <c r="Q128" s="51"/>
      <c r="R128" s="51"/>
    </row>
    <row r="129" spans="2:18" ht="47.25" x14ac:dyDescent="0.25">
      <c r="B129" s="13" t="s">
        <v>16</v>
      </c>
      <c r="C129" s="13" t="s">
        <v>52</v>
      </c>
      <c r="D129" s="13" t="s">
        <v>46</v>
      </c>
      <c r="E129" s="13" t="s">
        <v>47</v>
      </c>
      <c r="F129" s="14" t="s">
        <v>48</v>
      </c>
      <c r="H129" s="13" t="s">
        <v>16</v>
      </c>
      <c r="I129" s="13" t="s">
        <v>52</v>
      </c>
      <c r="J129" s="13" t="s">
        <v>46</v>
      </c>
      <c r="K129" s="13" t="s">
        <v>47</v>
      </c>
      <c r="L129" s="14" t="s">
        <v>48</v>
      </c>
      <c r="N129" s="13" t="s">
        <v>16</v>
      </c>
      <c r="O129" s="13" t="s">
        <v>52</v>
      </c>
      <c r="P129" s="13" t="s">
        <v>46</v>
      </c>
      <c r="Q129" s="13" t="s">
        <v>47</v>
      </c>
      <c r="R129" s="14" t="s">
        <v>48</v>
      </c>
    </row>
    <row r="130" spans="2:18" x14ac:dyDescent="0.25">
      <c r="B130" s="4" t="s">
        <v>57</v>
      </c>
      <c r="C130" s="4"/>
      <c r="D130" s="4" t="s">
        <v>3</v>
      </c>
      <c r="E130" s="4"/>
      <c r="F130" s="5">
        <v>48.94</v>
      </c>
      <c r="H130" s="4" t="s">
        <v>57</v>
      </c>
      <c r="I130" s="4"/>
      <c r="J130" s="4" t="s">
        <v>3</v>
      </c>
      <c r="K130" s="4"/>
      <c r="L130" s="5">
        <v>48.94</v>
      </c>
      <c r="N130" s="4" t="s">
        <v>49</v>
      </c>
      <c r="O130" s="4"/>
      <c r="P130" s="4" t="s">
        <v>3</v>
      </c>
      <c r="Q130" s="4"/>
      <c r="R130" s="5">
        <v>48.09</v>
      </c>
    </row>
    <row r="131" spans="2:18" x14ac:dyDescent="0.25">
      <c r="B131" s="4" t="s">
        <v>50</v>
      </c>
      <c r="C131" s="4"/>
      <c r="D131" s="4" t="s">
        <v>3</v>
      </c>
      <c r="E131" s="4"/>
      <c r="F131" s="5">
        <v>18.86</v>
      </c>
      <c r="H131" s="4" t="s">
        <v>50</v>
      </c>
      <c r="I131" s="4"/>
      <c r="J131" s="4" t="s">
        <v>3</v>
      </c>
      <c r="K131" s="4"/>
      <c r="L131" s="5">
        <v>18.86</v>
      </c>
      <c r="N131" s="4" t="s">
        <v>50</v>
      </c>
      <c r="O131" s="4"/>
      <c r="P131" s="4" t="s">
        <v>3</v>
      </c>
      <c r="Q131" s="4"/>
      <c r="R131" s="5">
        <v>18.86</v>
      </c>
    </row>
    <row r="132" spans="2:18" x14ac:dyDescent="0.25">
      <c r="B132" s="47" t="s">
        <v>10</v>
      </c>
      <c r="C132" s="48"/>
      <c r="D132" s="48"/>
      <c r="E132" s="49"/>
      <c r="F132" s="5">
        <f>F130+F131</f>
        <v>67.8</v>
      </c>
      <c r="H132" s="47" t="s">
        <v>10</v>
      </c>
      <c r="I132" s="48"/>
      <c r="J132" s="48"/>
      <c r="K132" s="49"/>
      <c r="L132" s="5">
        <f>L130+L131</f>
        <v>67.8</v>
      </c>
      <c r="N132" s="47" t="s">
        <v>10</v>
      </c>
      <c r="O132" s="48"/>
      <c r="P132" s="48"/>
      <c r="Q132" s="49"/>
      <c r="R132" s="5">
        <f>R130+R131</f>
        <v>66.95</v>
      </c>
    </row>
    <row r="133" spans="2:18" x14ac:dyDescent="0.25">
      <c r="B133" s="47" t="s">
        <v>51</v>
      </c>
      <c r="C133" s="48" t="s">
        <v>6</v>
      </c>
      <c r="D133" s="48" t="s">
        <v>6</v>
      </c>
      <c r="E133" s="49"/>
      <c r="F133" s="40">
        <f>F132*0.0925</f>
        <v>6.2714999999999996</v>
      </c>
      <c r="H133" s="47" t="s">
        <v>51</v>
      </c>
      <c r="I133" s="48" t="s">
        <v>6</v>
      </c>
      <c r="J133" s="48" t="s">
        <v>6</v>
      </c>
      <c r="K133" s="49"/>
      <c r="L133" s="40">
        <f>L132*0.0925</f>
        <v>6.2714999999999996</v>
      </c>
      <c r="N133" s="47" t="s">
        <v>51</v>
      </c>
      <c r="O133" s="48" t="s">
        <v>6</v>
      </c>
      <c r="P133" s="48" t="s">
        <v>6</v>
      </c>
      <c r="Q133" s="49"/>
      <c r="R133" s="40">
        <f>R132*0.0925</f>
        <v>6.1928749999999999</v>
      </c>
    </row>
    <row r="134" spans="2:18" x14ac:dyDescent="0.25">
      <c r="B134" s="47" t="s">
        <v>12</v>
      </c>
      <c r="C134" s="48" t="s">
        <v>6</v>
      </c>
      <c r="D134" s="48" t="s">
        <v>6</v>
      </c>
      <c r="E134" s="49"/>
      <c r="F134" s="5">
        <f>F132-F133</f>
        <v>61.528499999999994</v>
      </c>
      <c r="H134" s="47" t="s">
        <v>12</v>
      </c>
      <c r="I134" s="48" t="s">
        <v>6</v>
      </c>
      <c r="J134" s="48" t="s">
        <v>6</v>
      </c>
      <c r="K134" s="49"/>
      <c r="L134" s="5">
        <f>L132-L133</f>
        <v>61.528499999999994</v>
      </c>
      <c r="N134" s="47" t="s">
        <v>12</v>
      </c>
      <c r="O134" s="48" t="s">
        <v>6</v>
      </c>
      <c r="P134" s="48" t="s">
        <v>6</v>
      </c>
      <c r="Q134" s="49"/>
      <c r="R134" s="5">
        <f>R132-R133</f>
        <v>60.757125000000002</v>
      </c>
    </row>
    <row r="135" spans="2:18" x14ac:dyDescent="0.25">
      <c r="E135" s="7"/>
      <c r="J135" s="7"/>
      <c r="O135" s="7"/>
    </row>
    <row r="136" spans="2:18" s="1" customFormat="1" x14ac:dyDescent="0.25">
      <c r="B136" s="1" t="s">
        <v>15</v>
      </c>
    </row>
    <row r="138" spans="2:18" x14ac:dyDescent="0.25">
      <c r="B138" s="46" t="s">
        <v>1</v>
      </c>
      <c r="C138" s="46"/>
      <c r="E138" s="2" t="s">
        <v>0</v>
      </c>
      <c r="H138" s="2" t="s">
        <v>2</v>
      </c>
    </row>
    <row r="139" spans="2:18" x14ac:dyDescent="0.25">
      <c r="B139" s="41" t="s">
        <v>15</v>
      </c>
      <c r="C139" s="41" t="s">
        <v>6</v>
      </c>
      <c r="E139" s="41" t="s">
        <v>15</v>
      </c>
      <c r="F139" s="41" t="s">
        <v>6</v>
      </c>
      <c r="H139" s="41" t="s">
        <v>15</v>
      </c>
      <c r="I139" s="41" t="s">
        <v>6</v>
      </c>
    </row>
    <row r="140" spans="2:18" x14ac:dyDescent="0.25">
      <c r="B140" s="4" t="s">
        <v>16</v>
      </c>
      <c r="C140" s="15" t="s">
        <v>17</v>
      </c>
      <c r="E140" s="4" t="s">
        <v>16</v>
      </c>
      <c r="F140" s="15" t="s">
        <v>17</v>
      </c>
      <c r="H140" s="4" t="s">
        <v>16</v>
      </c>
      <c r="I140" s="15" t="s">
        <v>17</v>
      </c>
    </row>
    <row r="141" spans="2:18" x14ac:dyDescent="0.25">
      <c r="B141" s="4" t="s">
        <v>18</v>
      </c>
      <c r="C141" s="5">
        <f>C39</f>
        <v>1384.64</v>
      </c>
      <c r="E141" s="4" t="s">
        <v>18</v>
      </c>
      <c r="F141" s="5">
        <f>F39</f>
        <v>1384.64</v>
      </c>
      <c r="H141" s="4" t="s">
        <v>18</v>
      </c>
      <c r="I141" s="5">
        <f>I39</f>
        <v>3810.5830719999994</v>
      </c>
    </row>
    <row r="142" spans="2:18" x14ac:dyDescent="0.25">
      <c r="B142" s="4" t="s">
        <v>19</v>
      </c>
      <c r="C142" s="5">
        <f>C40</f>
        <v>1047.3763120000001</v>
      </c>
      <c r="E142" s="4" t="s">
        <v>19</v>
      </c>
      <c r="F142" s="5">
        <f>F40</f>
        <v>1414.091152</v>
      </c>
      <c r="H142" s="4" t="s">
        <v>19</v>
      </c>
      <c r="I142" s="5">
        <f>I40</f>
        <v>2882.4203002375998</v>
      </c>
    </row>
    <row r="143" spans="2:18" x14ac:dyDescent="0.25">
      <c r="B143" s="4" t="s">
        <v>20</v>
      </c>
      <c r="C143" s="5">
        <v>0</v>
      </c>
      <c r="E143" s="4" t="s">
        <v>77</v>
      </c>
      <c r="F143" s="5">
        <f>F41</f>
        <v>484.8</v>
      </c>
      <c r="H143" s="4" t="s">
        <v>20</v>
      </c>
      <c r="I143" s="5">
        <v>0</v>
      </c>
    </row>
    <row r="144" spans="2:18" x14ac:dyDescent="0.25">
      <c r="B144" s="4" t="s">
        <v>4</v>
      </c>
      <c r="C144" s="5">
        <f>D54</f>
        <v>178.61941350000001</v>
      </c>
      <c r="E144" s="4" t="s">
        <v>20</v>
      </c>
      <c r="F144" s="5">
        <v>0</v>
      </c>
      <c r="H144" s="4" t="s">
        <v>4</v>
      </c>
      <c r="I144" s="5">
        <f>L54</f>
        <v>46.52681322960003</v>
      </c>
    </row>
    <row r="145" spans="2:9" x14ac:dyDescent="0.25">
      <c r="B145" s="4" t="s">
        <v>21</v>
      </c>
      <c r="C145" s="5">
        <f>C65</f>
        <v>368.78603850000002</v>
      </c>
      <c r="E145" s="4" t="s">
        <v>4</v>
      </c>
      <c r="F145" s="5">
        <f>H54</f>
        <v>152.22205349999999</v>
      </c>
      <c r="H145" s="4" t="s">
        <v>21</v>
      </c>
      <c r="I145" s="5">
        <f>I65</f>
        <v>368.78603850000002</v>
      </c>
    </row>
    <row r="146" spans="2:9" x14ac:dyDescent="0.25">
      <c r="B146" s="4" t="s">
        <v>22</v>
      </c>
      <c r="C146" s="5">
        <f>C75</f>
        <v>112.36664999999999</v>
      </c>
      <c r="E146" s="4" t="s">
        <v>21</v>
      </c>
      <c r="F146" s="5">
        <f>F65</f>
        <v>368.78603850000002</v>
      </c>
      <c r="H146" s="4" t="s">
        <v>22</v>
      </c>
      <c r="I146" s="5">
        <f>I75</f>
        <v>112.36664999999999</v>
      </c>
    </row>
    <row r="147" spans="2:9" x14ac:dyDescent="0.25">
      <c r="B147" s="4" t="s">
        <v>23</v>
      </c>
      <c r="C147" s="5">
        <f>C86</f>
        <v>12.405525000000001</v>
      </c>
      <c r="E147" s="4" t="s">
        <v>22</v>
      </c>
      <c r="F147" s="5">
        <f>F75</f>
        <v>112.36664999999999</v>
      </c>
      <c r="H147" s="4" t="s">
        <v>23</v>
      </c>
      <c r="I147" s="5">
        <f>I86</f>
        <v>12.405525000000001</v>
      </c>
    </row>
    <row r="148" spans="2:9" x14ac:dyDescent="0.25">
      <c r="B148" s="4" t="s">
        <v>23</v>
      </c>
      <c r="C148" s="5">
        <f>C97</f>
        <v>25.41</v>
      </c>
      <c r="E148" s="4" t="s">
        <v>23</v>
      </c>
      <c r="F148" s="5">
        <f>F86</f>
        <v>12.405525000000001</v>
      </c>
      <c r="H148" s="4" t="s">
        <v>23</v>
      </c>
      <c r="I148" s="5">
        <f>I97</f>
        <v>25.41</v>
      </c>
    </row>
    <row r="149" spans="2:9" x14ac:dyDescent="0.25">
      <c r="B149" s="4" t="s">
        <v>24</v>
      </c>
      <c r="C149" s="5">
        <f>C107</f>
        <v>1.4786400000000002</v>
      </c>
      <c r="E149" s="4" t="s">
        <v>23</v>
      </c>
      <c r="F149" s="5">
        <f>F97</f>
        <v>25.41</v>
      </c>
      <c r="H149" s="4" t="s">
        <v>24</v>
      </c>
      <c r="I149" s="5">
        <f>I107</f>
        <v>1.4786400000000002</v>
      </c>
    </row>
    <row r="150" spans="2:9" x14ac:dyDescent="0.25">
      <c r="B150" s="4" t="s">
        <v>25</v>
      </c>
      <c r="C150" s="5">
        <f>C115</f>
        <v>397.68</v>
      </c>
      <c r="E150" s="4" t="s">
        <v>24</v>
      </c>
      <c r="F150" s="5">
        <f>F107</f>
        <v>1.4786400000000002</v>
      </c>
      <c r="H150" s="4" t="s">
        <v>25</v>
      </c>
      <c r="I150" s="5">
        <f>I115</f>
        <v>397.68</v>
      </c>
    </row>
    <row r="151" spans="2:9" x14ac:dyDescent="0.25">
      <c r="B151" s="4" t="s">
        <v>26</v>
      </c>
      <c r="C151" s="5">
        <f>C121</f>
        <v>145.25</v>
      </c>
      <c r="E151" s="4" t="s">
        <v>25</v>
      </c>
      <c r="F151" s="5">
        <f>F115</f>
        <v>397.68</v>
      </c>
      <c r="H151" s="4" t="s">
        <v>26</v>
      </c>
      <c r="I151" s="5">
        <f>I121</f>
        <v>145.25</v>
      </c>
    </row>
    <row r="152" spans="2:9" x14ac:dyDescent="0.25">
      <c r="B152" s="4" t="s">
        <v>27</v>
      </c>
      <c r="C152" s="5">
        <f>F134</f>
        <v>61.528499999999994</v>
      </c>
      <c r="E152" s="4" t="s">
        <v>26</v>
      </c>
      <c r="F152" s="5">
        <f>F121</f>
        <v>145.25</v>
      </c>
      <c r="H152" s="4" t="s">
        <v>27</v>
      </c>
      <c r="I152" s="5">
        <f>R134</f>
        <v>60.757125000000002</v>
      </c>
    </row>
    <row r="153" spans="2:9" x14ac:dyDescent="0.25">
      <c r="B153" s="30" t="s">
        <v>28</v>
      </c>
      <c r="C153" s="31">
        <f>SUM(C141:C152)</f>
        <v>3735.5410789999996</v>
      </c>
      <c r="E153" s="4" t="s">
        <v>27</v>
      </c>
      <c r="F153" s="5">
        <f>L134</f>
        <v>61.528499999999994</v>
      </c>
      <c r="H153" s="30" t="s">
        <v>28</v>
      </c>
      <c r="I153" s="31">
        <f>SUM(I141:I152)</f>
        <v>7863.6641639671998</v>
      </c>
    </row>
    <row r="154" spans="2:9" x14ac:dyDescent="0.25">
      <c r="E154" s="30" t="s">
        <v>28</v>
      </c>
      <c r="F154" s="31">
        <f>SUM(F141:F153)</f>
        <v>4560.6585590000004</v>
      </c>
    </row>
    <row r="155" spans="2:9" x14ac:dyDescent="0.25">
      <c r="E155" s="35"/>
      <c r="F155" s="36"/>
    </row>
    <row r="156" spans="2:9" s="10" customFormat="1" x14ac:dyDescent="0.25"/>
    <row r="157" spans="2:9" x14ac:dyDescent="0.25">
      <c r="B157" s="16"/>
      <c r="C157" s="16"/>
      <c r="D157" s="16"/>
      <c r="E157" s="16"/>
      <c r="F157" s="16" t="s">
        <v>3</v>
      </c>
      <c r="G157" s="16"/>
    </row>
    <row r="158" spans="2:9" x14ac:dyDescent="0.25">
      <c r="B158" s="16"/>
      <c r="C158" s="16"/>
      <c r="D158" s="16"/>
      <c r="E158" s="16"/>
      <c r="F158" s="16"/>
      <c r="G158" s="16"/>
    </row>
    <row r="159" spans="2:9" x14ac:dyDescent="0.25">
      <c r="B159" s="16"/>
      <c r="C159" s="39"/>
      <c r="D159" s="16"/>
      <c r="E159" s="16"/>
      <c r="F159" s="16"/>
      <c r="G159" s="16"/>
    </row>
    <row r="160" spans="2:9" x14ac:dyDescent="0.25">
      <c r="B160" s="16"/>
      <c r="C160" s="39"/>
      <c r="D160" s="16"/>
      <c r="E160" s="16"/>
      <c r="F160" s="16"/>
      <c r="G160" s="16"/>
    </row>
    <row r="161" spans="2:7" x14ac:dyDescent="0.25">
      <c r="B161" s="16"/>
      <c r="C161" s="39"/>
      <c r="D161" s="16"/>
      <c r="E161" s="16"/>
      <c r="F161" s="16"/>
      <c r="G161" s="16"/>
    </row>
    <row r="162" spans="2:7" x14ac:dyDescent="0.25">
      <c r="B162" s="16"/>
      <c r="C162" s="39"/>
      <c r="D162" s="16"/>
      <c r="E162" s="16"/>
      <c r="F162" s="16"/>
      <c r="G162" s="16"/>
    </row>
    <row r="163" spans="2:7" x14ac:dyDescent="0.25">
      <c r="B163" s="16"/>
      <c r="C163" s="39"/>
      <c r="D163" s="16"/>
      <c r="E163" s="16"/>
      <c r="F163" s="16"/>
      <c r="G163" s="16"/>
    </row>
    <row r="164" spans="2:7" x14ac:dyDescent="0.25">
      <c r="B164" s="16"/>
      <c r="C164" s="39"/>
      <c r="D164" s="16"/>
      <c r="E164" s="16"/>
      <c r="F164" s="16"/>
      <c r="G164" s="16"/>
    </row>
    <row r="165" spans="2:7" x14ac:dyDescent="0.25">
      <c r="B165" s="16"/>
      <c r="C165" s="39"/>
      <c r="D165" s="16"/>
      <c r="E165" s="16"/>
      <c r="F165" s="16"/>
      <c r="G165" s="16"/>
    </row>
    <row r="166" spans="2:7" x14ac:dyDescent="0.25">
      <c r="B166" s="16"/>
      <c r="C166" s="39"/>
      <c r="D166" s="16"/>
      <c r="E166" s="16"/>
      <c r="F166" s="16"/>
      <c r="G166" s="16"/>
    </row>
    <row r="167" spans="2:7" x14ac:dyDescent="0.25">
      <c r="B167" s="16"/>
      <c r="C167" s="39"/>
      <c r="D167" s="16"/>
      <c r="E167" s="16"/>
      <c r="F167" s="16"/>
      <c r="G167" s="16"/>
    </row>
    <row r="168" spans="2:7" x14ac:dyDescent="0.25">
      <c r="B168" s="16"/>
      <c r="C168" s="39"/>
      <c r="D168" s="16"/>
      <c r="E168" s="16"/>
      <c r="F168" s="16"/>
      <c r="G168" s="16"/>
    </row>
    <row r="169" spans="2:7" x14ac:dyDescent="0.25">
      <c r="B169" s="16"/>
      <c r="C169" s="39"/>
      <c r="D169" s="16"/>
      <c r="E169" s="16"/>
      <c r="F169" s="16"/>
      <c r="G169" s="16"/>
    </row>
    <row r="170" spans="2:7" x14ac:dyDescent="0.25">
      <c r="B170" s="16"/>
      <c r="C170" s="39"/>
      <c r="D170" s="16"/>
      <c r="E170" s="16"/>
      <c r="F170" s="16"/>
      <c r="G170" s="16"/>
    </row>
    <row r="171" spans="2:7" x14ac:dyDescent="0.25">
      <c r="B171" s="16"/>
      <c r="C171" s="39"/>
      <c r="D171" s="16"/>
      <c r="E171" s="16"/>
      <c r="F171" s="16"/>
      <c r="G171" s="16"/>
    </row>
    <row r="172" spans="2:7" x14ac:dyDescent="0.25">
      <c r="B172" s="16"/>
      <c r="C172" s="16"/>
      <c r="D172" s="16"/>
      <c r="E172" s="16"/>
      <c r="F172" s="16"/>
      <c r="G172" s="16"/>
    </row>
    <row r="173" spans="2:7" x14ac:dyDescent="0.25">
      <c r="B173" s="16"/>
      <c r="C173" s="16"/>
      <c r="D173" s="16"/>
      <c r="E173" s="16"/>
      <c r="F173" s="16"/>
      <c r="G173" s="16"/>
    </row>
    <row r="174" spans="2:7" x14ac:dyDescent="0.25">
      <c r="B174" s="16"/>
      <c r="C174" s="16"/>
      <c r="D174" s="16"/>
      <c r="E174" s="16"/>
      <c r="F174" s="16"/>
      <c r="G174" s="16"/>
    </row>
    <row r="175" spans="2:7" x14ac:dyDescent="0.25">
      <c r="B175" s="16"/>
      <c r="C175" s="16"/>
      <c r="D175" s="16"/>
      <c r="E175" s="16"/>
      <c r="F175" s="16"/>
      <c r="G175" s="16"/>
    </row>
    <row r="176" spans="2:7" x14ac:dyDescent="0.25">
      <c r="B176" s="16"/>
      <c r="C176" s="16"/>
      <c r="D176" s="16"/>
      <c r="E176" s="16"/>
      <c r="F176" s="16"/>
      <c r="G176" s="16"/>
    </row>
    <row r="177" spans="2:7" x14ac:dyDescent="0.25">
      <c r="B177" s="16"/>
      <c r="C177" s="16"/>
      <c r="D177" s="16"/>
      <c r="E177" s="16"/>
      <c r="F177" s="16"/>
      <c r="G177" s="16"/>
    </row>
    <row r="178" spans="2:7" x14ac:dyDescent="0.25">
      <c r="B178" s="16"/>
      <c r="C178" s="16"/>
      <c r="D178" s="16"/>
      <c r="E178" s="16"/>
      <c r="F178" s="16"/>
      <c r="G178" s="16"/>
    </row>
    <row r="179" spans="2:7" x14ac:dyDescent="0.25">
      <c r="B179" s="16"/>
      <c r="C179" s="16"/>
      <c r="D179" s="16"/>
      <c r="E179" s="16"/>
      <c r="F179" s="16"/>
      <c r="G179" s="16"/>
    </row>
  </sheetData>
  <mergeCells count="82">
    <mergeCell ref="B31:F31"/>
    <mergeCell ref="B25:G25"/>
    <mergeCell ref="G26:G27"/>
    <mergeCell ref="B29:E29"/>
    <mergeCell ref="B26:F27"/>
    <mergeCell ref="B21:G21"/>
    <mergeCell ref="C22:D22"/>
    <mergeCell ref="E22:F22"/>
    <mergeCell ref="B23:G23"/>
    <mergeCell ref="C24:D24"/>
    <mergeCell ref="E24:F24"/>
    <mergeCell ref="B17:G17"/>
    <mergeCell ref="C18:D18"/>
    <mergeCell ref="E18:F18"/>
    <mergeCell ref="B19:G19"/>
    <mergeCell ref="B20:G20"/>
    <mergeCell ref="B12:G12"/>
    <mergeCell ref="B13:G13"/>
    <mergeCell ref="B14:G14"/>
    <mergeCell ref="B15:G15"/>
    <mergeCell ref="C16:D16"/>
    <mergeCell ref="E16:F16"/>
    <mergeCell ref="B8:G8"/>
    <mergeCell ref="C9:D9"/>
    <mergeCell ref="E9:F9"/>
    <mergeCell ref="B10:G10"/>
    <mergeCell ref="C11:D11"/>
    <mergeCell ref="E11:F11"/>
    <mergeCell ref="B1:G1"/>
    <mergeCell ref="B2:G2"/>
    <mergeCell ref="B3:G3"/>
    <mergeCell ref="B6:G6"/>
    <mergeCell ref="B7:G7"/>
    <mergeCell ref="N127:R127"/>
    <mergeCell ref="N128:R128"/>
    <mergeCell ref="N132:Q132"/>
    <mergeCell ref="N133:Q133"/>
    <mergeCell ref="N134:Q134"/>
    <mergeCell ref="E113:F113"/>
    <mergeCell ref="H112:I112"/>
    <mergeCell ref="H113:I113"/>
    <mergeCell ref="H127:L127"/>
    <mergeCell ref="H128:L128"/>
    <mergeCell ref="E120:F120"/>
    <mergeCell ref="H120:I120"/>
    <mergeCell ref="B127:F127"/>
    <mergeCell ref="B128:F128"/>
    <mergeCell ref="B120:C120"/>
    <mergeCell ref="E80:F80"/>
    <mergeCell ref="H80:I80"/>
    <mergeCell ref="E103:F103"/>
    <mergeCell ref="H103:I103"/>
    <mergeCell ref="E112:F112"/>
    <mergeCell ref="E91:F91"/>
    <mergeCell ref="H91:I91"/>
    <mergeCell ref="J47:L47"/>
    <mergeCell ref="E59:F59"/>
    <mergeCell ref="H59:I59"/>
    <mergeCell ref="E70:F70"/>
    <mergeCell ref="H70:I70"/>
    <mergeCell ref="B138:C138"/>
    <mergeCell ref="B139:C139"/>
    <mergeCell ref="E139:F139"/>
    <mergeCell ref="H139:I139"/>
    <mergeCell ref="B132:E132"/>
    <mergeCell ref="B133:E133"/>
    <mergeCell ref="B134:E134"/>
    <mergeCell ref="H132:K132"/>
    <mergeCell ref="H133:K133"/>
    <mergeCell ref="H134:K134"/>
    <mergeCell ref="B70:C70"/>
    <mergeCell ref="B80:C80"/>
    <mergeCell ref="B103:C103"/>
    <mergeCell ref="B112:C112"/>
    <mergeCell ref="B113:C113"/>
    <mergeCell ref="B91:C91"/>
    <mergeCell ref="B47:D47"/>
    <mergeCell ref="B38:C38"/>
    <mergeCell ref="H38:I38"/>
    <mergeCell ref="B59:C59"/>
    <mergeCell ref="E38:F38"/>
    <mergeCell ref="F47:H47"/>
  </mergeCells>
  <pageMargins left="0.511811024" right="0.511811024" top="0.78740157499999996" bottom="0.78740157499999996" header="0.31496062000000002" footer="0.31496062000000002"/>
  <pageSetup paperSize="9" scale="32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80"/>
  <sheetViews>
    <sheetView showGridLines="0" topLeftCell="A7" zoomScaleNormal="100" workbookViewId="0">
      <selection activeCell="B26" sqref="B26:F27"/>
    </sheetView>
  </sheetViews>
  <sheetFormatPr defaultRowHeight="15.75" x14ac:dyDescent="0.25"/>
  <cols>
    <col min="1" max="1" width="3.42578125" style="2" customWidth="1"/>
    <col min="2" max="2" width="88" style="2" bestFit="1" customWidth="1"/>
    <col min="3" max="3" width="16.28515625" style="2" bestFit="1" customWidth="1"/>
    <col min="4" max="4" width="11.85546875" style="2" bestFit="1" customWidth="1"/>
    <col min="5" max="5" width="52.140625" style="2" bestFit="1" customWidth="1"/>
    <col min="6" max="6" width="32.140625" style="2" bestFit="1" customWidth="1"/>
    <col min="7" max="7" width="16.28515625" style="2" bestFit="1" customWidth="1"/>
    <col min="8" max="8" width="52.140625" style="2" bestFit="1" customWidth="1"/>
    <col min="9" max="9" width="12.42578125" style="2" bestFit="1" customWidth="1"/>
    <col min="10" max="10" width="32.140625" style="2" bestFit="1" customWidth="1"/>
    <col min="11" max="11" width="16.28515625" style="2" bestFit="1" customWidth="1"/>
    <col min="12" max="12" width="10.42578125" style="2" bestFit="1" customWidth="1"/>
    <col min="13" max="13" width="10.7109375" style="2" bestFit="1" customWidth="1"/>
    <col min="14" max="14" width="18.5703125" style="2" bestFit="1" customWidth="1"/>
    <col min="15" max="15" width="11.7109375" style="2" customWidth="1"/>
    <col min="16" max="16" width="11.85546875" style="2" bestFit="1" customWidth="1"/>
    <col min="17" max="17" width="4" style="2" bestFit="1" customWidth="1"/>
    <col min="18" max="18" width="14.28515625" style="2" customWidth="1"/>
    <col min="19" max="16384" width="9.140625" style="2"/>
  </cols>
  <sheetData>
    <row r="1" spans="2:7" ht="16.5" thickBot="1" x14ac:dyDescent="0.3">
      <c r="B1" s="52" t="s">
        <v>59</v>
      </c>
      <c r="C1" s="53"/>
      <c r="D1" s="53"/>
      <c r="E1" s="53"/>
      <c r="F1" s="53"/>
      <c r="G1" s="54"/>
    </row>
    <row r="2" spans="2:7" ht="15.75" customHeight="1" x14ac:dyDescent="0.25">
      <c r="B2" s="55" t="s">
        <v>60</v>
      </c>
      <c r="C2" s="56"/>
      <c r="D2" s="56"/>
      <c r="E2" s="56"/>
      <c r="F2" s="56"/>
      <c r="G2" s="57"/>
    </row>
    <row r="3" spans="2:7" ht="16.5" customHeight="1" thickBot="1" x14ac:dyDescent="0.3">
      <c r="B3" s="58" t="s">
        <v>61</v>
      </c>
      <c r="C3" s="59"/>
      <c r="D3" s="59"/>
      <c r="E3" s="59"/>
      <c r="F3" s="59"/>
      <c r="G3" s="60"/>
    </row>
    <row r="4" spans="2:7" x14ac:dyDescent="0.25">
      <c r="B4" s="18"/>
      <c r="C4" s="18"/>
      <c r="D4" s="18"/>
      <c r="E4" s="18"/>
      <c r="F4" s="18"/>
      <c r="G4" s="18"/>
    </row>
    <row r="5" spans="2:7" ht="16.5" thickBot="1" x14ac:dyDescent="0.3">
      <c r="B5" s="18"/>
      <c r="C5" s="18"/>
      <c r="D5" s="18"/>
      <c r="E5" s="18"/>
      <c r="F5" s="18"/>
      <c r="G5" s="18"/>
    </row>
    <row r="6" spans="2:7" x14ac:dyDescent="0.25">
      <c r="B6" s="61" t="s">
        <v>62</v>
      </c>
      <c r="C6" s="62"/>
      <c r="D6" s="62"/>
      <c r="E6" s="62"/>
      <c r="F6" s="62"/>
      <c r="G6" s="63"/>
    </row>
    <row r="7" spans="2:7" ht="16.5" customHeight="1" thickBot="1" x14ac:dyDescent="0.3">
      <c r="B7" s="64" t="s">
        <v>73</v>
      </c>
      <c r="C7" s="65"/>
      <c r="D7" s="65"/>
      <c r="E7" s="65"/>
      <c r="F7" s="65"/>
      <c r="G7" s="66"/>
    </row>
    <row r="8" spans="2:7" ht="16.5" thickBot="1" x14ac:dyDescent="0.3">
      <c r="B8" s="67"/>
      <c r="C8" s="68"/>
      <c r="D8" s="68"/>
      <c r="E8" s="68"/>
      <c r="F8" s="68"/>
      <c r="G8" s="69"/>
    </row>
    <row r="9" spans="2:7" ht="16.5" thickBot="1" x14ac:dyDescent="0.3">
      <c r="B9" s="19" t="s">
        <v>63</v>
      </c>
      <c r="C9" s="67"/>
      <c r="D9" s="69"/>
      <c r="E9" s="70" t="s">
        <v>64</v>
      </c>
      <c r="F9" s="69"/>
      <c r="G9" s="20" t="s">
        <v>65</v>
      </c>
    </row>
    <row r="10" spans="2:7" ht="16.5" thickBot="1" x14ac:dyDescent="0.3">
      <c r="B10" s="67" t="s">
        <v>76</v>
      </c>
      <c r="C10" s="68"/>
      <c r="D10" s="68"/>
      <c r="E10" s="68"/>
      <c r="F10" s="68"/>
      <c r="G10" s="69"/>
    </row>
    <row r="11" spans="2:7" ht="16.5" thickBot="1" x14ac:dyDescent="0.3">
      <c r="B11" s="21">
        <v>1</v>
      </c>
      <c r="C11" s="71"/>
      <c r="D11" s="72"/>
      <c r="E11" s="73">
        <f>I153</f>
        <v>7647.0331525643196</v>
      </c>
      <c r="F11" s="74"/>
      <c r="G11" s="17">
        <f>E11*B11</f>
        <v>7647.0331525643196</v>
      </c>
    </row>
    <row r="12" spans="2:7" ht="16.5" thickBot="1" x14ac:dyDescent="0.3">
      <c r="B12" s="71"/>
      <c r="C12" s="75"/>
      <c r="D12" s="75"/>
      <c r="E12" s="75"/>
      <c r="F12" s="75"/>
      <c r="G12" s="76"/>
    </row>
    <row r="13" spans="2:7" ht="16.5" thickBot="1" x14ac:dyDescent="0.3">
      <c r="B13" s="67"/>
      <c r="C13" s="68"/>
      <c r="D13" s="68"/>
      <c r="E13" s="68"/>
      <c r="F13" s="68"/>
      <c r="G13" s="77"/>
    </row>
    <row r="14" spans="2:7" ht="16.5" customHeight="1" thickBot="1" x14ac:dyDescent="0.3">
      <c r="B14" s="78" t="s">
        <v>74</v>
      </c>
      <c r="C14" s="79"/>
      <c r="D14" s="79"/>
      <c r="E14" s="79"/>
      <c r="F14" s="79"/>
      <c r="G14" s="80"/>
    </row>
    <row r="15" spans="2:7" ht="16.5" thickBot="1" x14ac:dyDescent="0.3">
      <c r="B15" s="67"/>
      <c r="C15" s="68"/>
      <c r="D15" s="68"/>
      <c r="E15" s="68"/>
      <c r="F15" s="68"/>
      <c r="G15" s="69"/>
    </row>
    <row r="16" spans="2:7" ht="16.5" thickBot="1" x14ac:dyDescent="0.3">
      <c r="B16" s="19" t="s">
        <v>63</v>
      </c>
      <c r="C16" s="67"/>
      <c r="D16" s="69"/>
      <c r="E16" s="70" t="s">
        <v>64</v>
      </c>
      <c r="F16" s="69"/>
      <c r="G16" s="20" t="s">
        <v>65</v>
      </c>
    </row>
    <row r="17" spans="2:7" ht="16.5" thickBot="1" x14ac:dyDescent="0.3">
      <c r="B17" s="67" t="s">
        <v>81</v>
      </c>
      <c r="C17" s="68"/>
      <c r="D17" s="68"/>
      <c r="E17" s="68"/>
      <c r="F17" s="68"/>
      <c r="G17" s="69"/>
    </row>
    <row r="18" spans="2:7" ht="16.5" thickBot="1" x14ac:dyDescent="0.3">
      <c r="B18" s="21">
        <v>10</v>
      </c>
      <c r="C18" s="71"/>
      <c r="D18" s="72"/>
      <c r="E18" s="73">
        <f>C153</f>
        <v>3707.0963183999997</v>
      </c>
      <c r="F18" s="81"/>
      <c r="G18" s="17">
        <f>E18*B18</f>
        <v>37070.963184</v>
      </c>
    </row>
    <row r="19" spans="2:7" ht="16.5" thickBot="1" x14ac:dyDescent="0.3">
      <c r="B19" s="67"/>
      <c r="C19" s="68"/>
      <c r="D19" s="68"/>
      <c r="E19" s="68"/>
      <c r="F19" s="68"/>
      <c r="G19" s="69"/>
    </row>
    <row r="20" spans="2:7" ht="16.5" thickBot="1" x14ac:dyDescent="0.3">
      <c r="B20" s="82" t="s">
        <v>75</v>
      </c>
      <c r="C20" s="83"/>
      <c r="D20" s="83"/>
      <c r="E20" s="83"/>
      <c r="F20" s="83"/>
      <c r="G20" s="84"/>
    </row>
    <row r="21" spans="2:7" ht="16.5" thickBot="1" x14ac:dyDescent="0.3">
      <c r="B21" s="67"/>
      <c r="C21" s="68"/>
      <c r="D21" s="68"/>
      <c r="E21" s="68"/>
      <c r="F21" s="68"/>
      <c r="G21" s="69"/>
    </row>
    <row r="22" spans="2:7" ht="16.5" thickBot="1" x14ac:dyDescent="0.3">
      <c r="B22" s="22" t="s">
        <v>66</v>
      </c>
      <c r="C22" s="85"/>
      <c r="D22" s="86"/>
      <c r="E22" s="85" t="s">
        <v>67</v>
      </c>
      <c r="F22" s="86"/>
      <c r="G22" s="23" t="s">
        <v>68</v>
      </c>
    </row>
    <row r="23" spans="2:7" ht="16.5" thickBot="1" x14ac:dyDescent="0.3">
      <c r="B23" s="67" t="s">
        <v>81</v>
      </c>
      <c r="C23" s="68"/>
      <c r="D23" s="68"/>
      <c r="E23" s="68"/>
      <c r="F23" s="68"/>
      <c r="G23" s="69"/>
    </row>
    <row r="24" spans="2:7" ht="16.5" thickBot="1" x14ac:dyDescent="0.3">
      <c r="B24" s="24">
        <v>5</v>
      </c>
      <c r="C24" s="87"/>
      <c r="D24" s="88"/>
      <c r="E24" s="89">
        <f>F154</f>
        <v>4494.6224064000007</v>
      </c>
      <c r="F24" s="90"/>
      <c r="G24" s="17">
        <f>E24*B24</f>
        <v>22473.112032000005</v>
      </c>
    </row>
    <row r="25" spans="2:7" ht="16.5" thickBot="1" x14ac:dyDescent="0.3">
      <c r="B25" s="67" t="s">
        <v>69</v>
      </c>
      <c r="C25" s="68"/>
      <c r="D25" s="68"/>
      <c r="E25" s="68"/>
      <c r="F25" s="68"/>
      <c r="G25" s="69"/>
    </row>
    <row r="26" spans="2:7" ht="15.75" customHeight="1" x14ac:dyDescent="0.25">
      <c r="B26" s="99" t="s">
        <v>70</v>
      </c>
      <c r="C26" s="100"/>
      <c r="D26" s="100"/>
      <c r="E26" s="100"/>
      <c r="F26" s="101"/>
      <c r="G26" s="94">
        <f>G11+G18+G24</f>
        <v>67191.108368564324</v>
      </c>
    </row>
    <row r="27" spans="2:7" ht="16.5" customHeight="1" thickBot="1" x14ac:dyDescent="0.3">
      <c r="B27" s="102"/>
      <c r="C27" s="103"/>
      <c r="D27" s="103"/>
      <c r="E27" s="103"/>
      <c r="F27" s="104"/>
      <c r="G27" s="95"/>
    </row>
    <row r="28" spans="2:7" ht="16.5" thickBot="1" x14ac:dyDescent="0.3">
      <c r="B28" s="25"/>
      <c r="C28" s="26"/>
      <c r="D28" s="26"/>
      <c r="E28" s="26"/>
      <c r="F28" s="26"/>
      <c r="G28" s="27"/>
    </row>
    <row r="29" spans="2:7" ht="16.5" thickBot="1" x14ac:dyDescent="0.3">
      <c r="B29" s="96" t="s">
        <v>71</v>
      </c>
      <c r="C29" s="97"/>
      <c r="D29" s="97"/>
      <c r="E29" s="98"/>
      <c r="F29" s="28">
        <v>0.20591000000000001</v>
      </c>
      <c r="G29" s="29">
        <f>G26*F29</f>
        <v>13835.321124171081</v>
      </c>
    </row>
    <row r="30" spans="2:7" ht="16.5" thickBot="1" x14ac:dyDescent="0.3">
      <c r="B30" s="25"/>
      <c r="C30" s="26"/>
      <c r="D30" s="26"/>
      <c r="E30" s="26"/>
      <c r="F30" s="26"/>
      <c r="G30" s="27"/>
    </row>
    <row r="31" spans="2:7" ht="16.5" thickBot="1" x14ac:dyDescent="0.3">
      <c r="B31" s="91" t="s">
        <v>72</v>
      </c>
      <c r="C31" s="92"/>
      <c r="D31" s="92"/>
      <c r="E31" s="92"/>
      <c r="F31" s="93"/>
      <c r="G31" s="29">
        <f>G26+G29</f>
        <v>81026.429492735406</v>
      </c>
    </row>
    <row r="32" spans="2:7" ht="16.5" thickBot="1" x14ac:dyDescent="0.3">
      <c r="B32" s="18"/>
      <c r="C32" s="18"/>
      <c r="D32" s="18"/>
      <c r="E32" s="18"/>
      <c r="F32" s="18"/>
      <c r="G32" s="18"/>
    </row>
    <row r="33" spans="2:12" ht="16.5" thickBot="1" x14ac:dyDescent="0.3">
      <c r="B33" s="32" t="s">
        <v>78</v>
      </c>
      <c r="C33" s="33"/>
      <c r="D33" s="33">
        <v>9343.82</v>
      </c>
      <c r="E33" s="33"/>
      <c r="F33" s="34"/>
      <c r="G33" s="29">
        <f>G31/D33</f>
        <v>8.6716599305996276</v>
      </c>
    </row>
    <row r="34" spans="2:12" s="16" customFormat="1" x14ac:dyDescent="0.25">
      <c r="B34" s="37"/>
      <c r="C34" s="37"/>
      <c r="D34" s="37"/>
      <c r="E34" s="37"/>
      <c r="F34" s="37"/>
      <c r="G34" s="38"/>
    </row>
    <row r="35" spans="2:12" s="1" customFormat="1" x14ac:dyDescent="0.25">
      <c r="B35" s="1" t="s">
        <v>31</v>
      </c>
    </row>
    <row r="37" spans="2:12" x14ac:dyDescent="0.25">
      <c r="B37" s="2" t="s">
        <v>1</v>
      </c>
      <c r="E37" s="2" t="s">
        <v>0</v>
      </c>
      <c r="H37" s="2" t="s">
        <v>2</v>
      </c>
    </row>
    <row r="38" spans="2:12" x14ac:dyDescent="0.25">
      <c r="B38" s="41" t="s">
        <v>32</v>
      </c>
      <c r="C38" s="41"/>
      <c r="D38" s="3"/>
      <c r="E38" s="42" t="s">
        <v>32</v>
      </c>
      <c r="F38" s="43"/>
      <c r="H38" s="42" t="s">
        <v>32</v>
      </c>
      <c r="I38" s="43"/>
    </row>
    <row r="39" spans="2:12" x14ac:dyDescent="0.25">
      <c r="B39" s="4" t="s">
        <v>29</v>
      </c>
      <c r="C39" s="5">
        <v>1384.64</v>
      </c>
      <c r="E39" s="4" t="s">
        <v>29</v>
      </c>
      <c r="F39" s="5">
        <v>1384.64</v>
      </c>
      <c r="H39" s="4" t="s">
        <v>29</v>
      </c>
      <c r="I39" s="5">
        <f>3446.62*1.1056</f>
        <v>3810.5830719999994</v>
      </c>
    </row>
    <row r="40" spans="2:12" x14ac:dyDescent="0.25">
      <c r="B40" s="4" t="s">
        <v>79</v>
      </c>
      <c r="C40" s="5">
        <f>C39*0.684435</f>
        <v>947.69607840000015</v>
      </c>
      <c r="E40" s="4" t="s">
        <v>79</v>
      </c>
      <c r="F40" s="5">
        <f>(F39+F41)*0.684435</f>
        <v>1279.5101664000001</v>
      </c>
      <c r="H40" s="4" t="s">
        <v>79</v>
      </c>
      <c r="I40" s="5">
        <f>I39*0.684435</f>
        <v>2608.0964248843197</v>
      </c>
    </row>
    <row r="41" spans="2:12" ht="31.5" x14ac:dyDescent="0.25">
      <c r="B41" s="4" t="s">
        <v>30</v>
      </c>
      <c r="C41" s="5">
        <v>0</v>
      </c>
      <c r="E41" s="6" t="s">
        <v>53</v>
      </c>
      <c r="F41" s="5">
        <f>1212*40%</f>
        <v>484.8</v>
      </c>
      <c r="H41" s="4" t="s">
        <v>30</v>
      </c>
      <c r="I41" s="5">
        <v>0</v>
      </c>
    </row>
    <row r="42" spans="2:12" x14ac:dyDescent="0.25">
      <c r="E42" s="4" t="s">
        <v>30</v>
      </c>
      <c r="F42" s="5">
        <v>0</v>
      </c>
    </row>
    <row r="44" spans="2:12" s="1" customFormat="1" x14ac:dyDescent="0.25">
      <c r="B44" s="1" t="s">
        <v>14</v>
      </c>
    </row>
    <row r="46" spans="2:12" x14ac:dyDescent="0.25">
      <c r="B46" s="2" t="s">
        <v>1</v>
      </c>
      <c r="F46" s="2" t="s">
        <v>0</v>
      </c>
      <c r="J46" s="2" t="s">
        <v>2</v>
      </c>
    </row>
    <row r="47" spans="2:12" x14ac:dyDescent="0.25">
      <c r="B47" s="41" t="s">
        <v>4</v>
      </c>
      <c r="C47" s="41"/>
      <c r="D47" s="41"/>
      <c r="E47" s="3"/>
      <c r="F47" s="41" t="s">
        <v>4</v>
      </c>
      <c r="G47" s="41"/>
      <c r="H47" s="41"/>
      <c r="J47" s="41" t="s">
        <v>4</v>
      </c>
      <c r="K47" s="41"/>
      <c r="L47" s="41"/>
    </row>
    <row r="48" spans="2:12" x14ac:dyDescent="0.25">
      <c r="B48" s="4" t="s">
        <v>34</v>
      </c>
      <c r="C48" s="4">
        <v>24.51</v>
      </c>
      <c r="D48" s="4">
        <f>24.51*2</f>
        <v>49.02</v>
      </c>
      <c r="F48" s="4" t="s">
        <v>34</v>
      </c>
      <c r="G48" s="4" t="s">
        <v>13</v>
      </c>
      <c r="H48" s="4">
        <f>24.51*2</f>
        <v>49.02</v>
      </c>
      <c r="J48" s="4" t="s">
        <v>34</v>
      </c>
      <c r="K48" s="4" t="s">
        <v>13</v>
      </c>
      <c r="L48" s="4">
        <f>24.51*2</f>
        <v>49.02</v>
      </c>
    </row>
    <row r="49" spans="2:15" x14ac:dyDescent="0.25">
      <c r="B49" s="4" t="s">
        <v>5</v>
      </c>
      <c r="C49" s="4" t="s">
        <v>6</v>
      </c>
      <c r="D49" s="5">
        <v>5.71</v>
      </c>
      <c r="F49" s="4" t="s">
        <v>5</v>
      </c>
      <c r="G49" s="4" t="s">
        <v>6</v>
      </c>
      <c r="H49" s="5">
        <v>5.71</v>
      </c>
      <c r="I49" s="7"/>
      <c r="J49" s="4" t="s">
        <v>5</v>
      </c>
      <c r="K49" s="4" t="s">
        <v>6</v>
      </c>
      <c r="L49" s="5">
        <v>5.71</v>
      </c>
      <c r="N49" s="7"/>
    </row>
    <row r="50" spans="2:15" x14ac:dyDescent="0.25">
      <c r="B50" s="4" t="s">
        <v>7</v>
      </c>
      <c r="C50" s="4"/>
      <c r="D50" s="5">
        <f>D49*D48</f>
        <v>279.9042</v>
      </c>
      <c r="F50" s="4" t="s">
        <v>7</v>
      </c>
      <c r="G50" s="4"/>
      <c r="H50" s="5">
        <f>H49*H48</f>
        <v>279.9042</v>
      </c>
      <c r="J50" s="4" t="s">
        <v>7</v>
      </c>
      <c r="K50" s="4"/>
      <c r="L50" s="5">
        <f>L49*L48</f>
        <v>279.9042</v>
      </c>
      <c r="O50" s="7"/>
    </row>
    <row r="51" spans="2:15" x14ac:dyDescent="0.25">
      <c r="B51" s="4" t="s">
        <v>8</v>
      </c>
      <c r="C51" s="4" t="s">
        <v>9</v>
      </c>
      <c r="D51" s="5">
        <f>6%*C39</f>
        <v>83.078400000000002</v>
      </c>
      <c r="F51" s="4" t="s">
        <v>8</v>
      </c>
      <c r="G51" s="4" t="s">
        <v>9</v>
      </c>
      <c r="H51" s="5">
        <f>6%*(F39+F41)</f>
        <v>112.1664</v>
      </c>
      <c r="I51" s="2" t="s">
        <v>3</v>
      </c>
      <c r="J51" s="4" t="s">
        <v>8</v>
      </c>
      <c r="K51" s="4" t="s">
        <v>9</v>
      </c>
      <c r="L51" s="5">
        <f>6%*I39</f>
        <v>228.63498431999997</v>
      </c>
      <c r="O51" s="7"/>
    </row>
    <row r="52" spans="2:15" x14ac:dyDescent="0.25">
      <c r="B52" s="4" t="s">
        <v>10</v>
      </c>
      <c r="C52" s="4"/>
      <c r="D52" s="5">
        <f>D50-D51</f>
        <v>196.82580000000002</v>
      </c>
      <c r="F52" s="4" t="s">
        <v>10</v>
      </c>
      <c r="G52" s="4"/>
      <c r="H52" s="5">
        <f>H50-H51</f>
        <v>167.73779999999999</v>
      </c>
      <c r="I52" s="2" t="s">
        <v>6</v>
      </c>
      <c r="J52" s="4" t="s">
        <v>10</v>
      </c>
      <c r="K52" s="4"/>
      <c r="L52" s="5">
        <f>L50-L51</f>
        <v>51.26921568000003</v>
      </c>
      <c r="O52" s="7"/>
    </row>
    <row r="53" spans="2:15" x14ac:dyDescent="0.25">
      <c r="B53" s="4" t="s">
        <v>11</v>
      </c>
      <c r="C53" s="4"/>
      <c r="D53" s="5">
        <v>0</v>
      </c>
      <c r="F53" s="4" t="s">
        <v>11</v>
      </c>
      <c r="G53" s="4"/>
      <c r="H53" s="5">
        <v>0</v>
      </c>
      <c r="I53" s="2" t="s">
        <v>6</v>
      </c>
      <c r="J53" s="4" t="s">
        <v>11</v>
      </c>
      <c r="K53" s="4"/>
      <c r="L53" s="5">
        <v>0</v>
      </c>
      <c r="O53" s="7"/>
    </row>
    <row r="54" spans="2:15" x14ac:dyDescent="0.25">
      <c r="B54" s="4" t="s">
        <v>12</v>
      </c>
      <c r="C54" s="4"/>
      <c r="D54" s="5">
        <f>D52</f>
        <v>196.82580000000002</v>
      </c>
      <c r="F54" s="4" t="s">
        <v>12</v>
      </c>
      <c r="G54" s="4"/>
      <c r="H54" s="5">
        <f>H52</f>
        <v>167.73779999999999</v>
      </c>
      <c r="I54" s="2" t="s">
        <v>6</v>
      </c>
      <c r="J54" s="4" t="s">
        <v>12</v>
      </c>
      <c r="K54" s="4"/>
      <c r="L54" s="5">
        <f>L52</f>
        <v>51.26921568000003</v>
      </c>
      <c r="O54" s="7"/>
    </row>
    <row r="55" spans="2:15" x14ac:dyDescent="0.25">
      <c r="E55" s="7"/>
      <c r="J55" s="7"/>
      <c r="O55" s="7"/>
    </row>
    <row r="56" spans="2:15" s="1" customFormat="1" x14ac:dyDescent="0.25">
      <c r="B56" s="1" t="s">
        <v>35</v>
      </c>
    </row>
    <row r="57" spans="2:15" x14ac:dyDescent="0.25">
      <c r="E57" s="7"/>
      <c r="J57" s="7"/>
      <c r="O57" s="7"/>
    </row>
    <row r="58" spans="2:15" x14ac:dyDescent="0.25">
      <c r="B58" s="2" t="s">
        <v>1</v>
      </c>
      <c r="E58" s="2" t="s">
        <v>0</v>
      </c>
      <c r="H58" s="2" t="s">
        <v>2</v>
      </c>
    </row>
    <row r="59" spans="2:15" x14ac:dyDescent="0.25">
      <c r="B59" s="41" t="s">
        <v>21</v>
      </c>
      <c r="C59" s="41"/>
      <c r="E59" s="41" t="s">
        <v>21</v>
      </c>
      <c r="F59" s="41"/>
      <c r="H59" s="41" t="s">
        <v>21</v>
      </c>
      <c r="I59" s="41"/>
      <c r="J59" s="7"/>
      <c r="O59" s="7"/>
    </row>
    <row r="60" spans="2:15" x14ac:dyDescent="0.25">
      <c r="B60" s="4" t="s">
        <v>36</v>
      </c>
      <c r="C60" s="8">
        <v>24.51</v>
      </c>
      <c r="D60" s="2" t="s">
        <v>6</v>
      </c>
      <c r="E60" s="4" t="s">
        <v>36</v>
      </c>
      <c r="F60" s="8">
        <v>24.51</v>
      </c>
      <c r="H60" s="4" t="s">
        <v>36</v>
      </c>
      <c r="I60" s="8">
        <v>24.51</v>
      </c>
      <c r="J60" s="7"/>
      <c r="O60" s="7"/>
    </row>
    <row r="61" spans="2:15" ht="16.5" customHeight="1" x14ac:dyDescent="0.25">
      <c r="B61" s="4" t="s">
        <v>83</v>
      </c>
      <c r="C61" s="5">
        <v>17.77</v>
      </c>
      <c r="E61" s="4" t="s">
        <v>83</v>
      </c>
      <c r="F61" s="5">
        <v>17.77</v>
      </c>
      <c r="H61" s="4" t="s">
        <v>83</v>
      </c>
      <c r="I61" s="5">
        <v>17.77</v>
      </c>
      <c r="J61" s="7"/>
      <c r="O61" s="7"/>
    </row>
    <row r="62" spans="2:15" x14ac:dyDescent="0.25">
      <c r="B62" s="4" t="s">
        <v>37</v>
      </c>
      <c r="C62" s="5">
        <f>1.19*24.51</f>
        <v>29.166900000000002</v>
      </c>
      <c r="E62" s="4" t="s">
        <v>37</v>
      </c>
      <c r="F62" s="5">
        <f>1.19*24.51</f>
        <v>29.166900000000002</v>
      </c>
      <c r="H62" s="4" t="s">
        <v>37</v>
      </c>
      <c r="I62" s="5">
        <f>1.19*24.51</f>
        <v>29.166900000000002</v>
      </c>
      <c r="J62" s="7"/>
      <c r="O62" s="7"/>
    </row>
    <row r="63" spans="2:15" x14ac:dyDescent="0.25">
      <c r="B63" s="4" t="s">
        <v>10</v>
      </c>
      <c r="C63" s="5">
        <f>(C60*C61)-C62</f>
        <v>406.37580000000003</v>
      </c>
      <c r="E63" s="4" t="s">
        <v>10</v>
      </c>
      <c r="F63" s="5">
        <f>(F60*F61)-F62</f>
        <v>406.37580000000003</v>
      </c>
      <c r="H63" s="4" t="s">
        <v>10</v>
      </c>
      <c r="I63" s="5">
        <f>(I60*I61)-I62</f>
        <v>406.37580000000003</v>
      </c>
      <c r="J63" s="7"/>
      <c r="O63" s="7"/>
    </row>
    <row r="64" spans="2:15" x14ac:dyDescent="0.25">
      <c r="B64" s="4" t="s">
        <v>11</v>
      </c>
      <c r="C64" s="5">
        <v>0</v>
      </c>
      <c r="E64" s="4" t="s">
        <v>11</v>
      </c>
      <c r="F64" s="5">
        <v>0</v>
      </c>
      <c r="H64" s="4" t="s">
        <v>11</v>
      </c>
      <c r="I64" s="5">
        <v>0</v>
      </c>
      <c r="J64" s="7"/>
      <c r="O64" s="7"/>
    </row>
    <row r="65" spans="2:15" x14ac:dyDescent="0.25">
      <c r="B65" s="4" t="s">
        <v>12</v>
      </c>
      <c r="C65" s="5">
        <f>C63</f>
        <v>406.37580000000003</v>
      </c>
      <c r="E65" s="4" t="s">
        <v>12</v>
      </c>
      <c r="F65" s="5">
        <f>F63</f>
        <v>406.37580000000003</v>
      </c>
      <c r="H65" s="4" t="s">
        <v>12</v>
      </c>
      <c r="I65" s="5">
        <f>I63</f>
        <v>406.37580000000003</v>
      </c>
      <c r="J65" s="7"/>
      <c r="O65" s="7"/>
    </row>
    <row r="66" spans="2:15" x14ac:dyDescent="0.25">
      <c r="E66" s="7"/>
      <c r="J66" s="7"/>
      <c r="O66" s="7"/>
    </row>
    <row r="67" spans="2:15" s="1" customFormat="1" x14ac:dyDescent="0.25">
      <c r="B67" s="1" t="s">
        <v>40</v>
      </c>
    </row>
    <row r="68" spans="2:15" x14ac:dyDescent="0.25">
      <c r="E68" s="7"/>
      <c r="J68" s="7"/>
      <c r="O68" s="7"/>
    </row>
    <row r="69" spans="2:15" x14ac:dyDescent="0.25">
      <c r="B69" s="2" t="s">
        <v>1</v>
      </c>
      <c r="E69" s="2" t="s">
        <v>0</v>
      </c>
      <c r="H69" s="2" t="s">
        <v>2</v>
      </c>
    </row>
    <row r="70" spans="2:15" x14ac:dyDescent="0.25">
      <c r="B70" s="42" t="s">
        <v>39</v>
      </c>
      <c r="C70" s="43"/>
      <c r="E70" s="42" t="s">
        <v>39</v>
      </c>
      <c r="F70" s="43"/>
      <c r="H70" s="42" t="s">
        <v>39</v>
      </c>
      <c r="I70" s="43"/>
      <c r="J70" s="7"/>
      <c r="O70" s="7"/>
    </row>
    <row r="71" spans="2:15" x14ac:dyDescent="0.25">
      <c r="B71" s="4" t="s">
        <v>38</v>
      </c>
      <c r="C71" s="4">
        <v>1</v>
      </c>
      <c r="D71" s="2" t="s">
        <v>6</v>
      </c>
      <c r="E71" s="4" t="s">
        <v>38</v>
      </c>
      <c r="F71" s="4">
        <v>1</v>
      </c>
      <c r="H71" s="4" t="s">
        <v>38</v>
      </c>
      <c r="I71" s="4">
        <v>1</v>
      </c>
      <c r="J71" s="7"/>
      <c r="O71" s="7"/>
    </row>
    <row r="72" spans="2:15" x14ac:dyDescent="0.25">
      <c r="B72" s="4" t="s">
        <v>82</v>
      </c>
      <c r="C72" s="5">
        <v>123.82</v>
      </c>
      <c r="E72" s="4" t="s">
        <v>82</v>
      </c>
      <c r="F72" s="5">
        <v>123.82</v>
      </c>
      <c r="H72" s="4" t="s">
        <v>82</v>
      </c>
      <c r="I72" s="5">
        <v>123.82</v>
      </c>
      <c r="J72" s="7"/>
      <c r="O72" s="7"/>
    </row>
    <row r="73" spans="2:15" x14ac:dyDescent="0.25">
      <c r="B73" s="4" t="s">
        <v>10</v>
      </c>
      <c r="C73" s="5">
        <f>C72</f>
        <v>123.82</v>
      </c>
      <c r="E73" s="4" t="s">
        <v>10</v>
      </c>
      <c r="F73" s="5">
        <f>F72</f>
        <v>123.82</v>
      </c>
      <c r="H73" s="4" t="s">
        <v>10</v>
      </c>
      <c r="I73" s="5">
        <f>I72</f>
        <v>123.82</v>
      </c>
      <c r="J73" s="7"/>
      <c r="O73" s="7"/>
    </row>
    <row r="74" spans="2:15" x14ac:dyDescent="0.25">
      <c r="B74" s="4" t="s">
        <v>11</v>
      </c>
      <c r="C74" s="5">
        <v>0</v>
      </c>
      <c r="E74" s="4" t="s">
        <v>11</v>
      </c>
      <c r="F74" s="5">
        <v>0</v>
      </c>
      <c r="H74" s="4" t="s">
        <v>11</v>
      </c>
      <c r="I74" s="5">
        <v>0</v>
      </c>
      <c r="J74" s="7"/>
      <c r="O74" s="7"/>
    </row>
    <row r="75" spans="2:15" x14ac:dyDescent="0.25">
      <c r="B75" s="4" t="s">
        <v>12</v>
      </c>
      <c r="C75" s="5">
        <v>115.72</v>
      </c>
      <c r="E75" s="4" t="s">
        <v>12</v>
      </c>
      <c r="F75" s="5">
        <v>115.72</v>
      </c>
      <c r="H75" s="4" t="s">
        <v>12</v>
      </c>
      <c r="I75" s="5">
        <v>115.72</v>
      </c>
      <c r="J75" s="7"/>
      <c r="O75" s="7"/>
    </row>
    <row r="76" spans="2:15" x14ac:dyDescent="0.25">
      <c r="E76" s="7"/>
      <c r="J76" s="7"/>
      <c r="O76" s="7"/>
    </row>
    <row r="77" spans="2:15" s="1" customFormat="1" x14ac:dyDescent="0.25">
      <c r="B77" s="1" t="s">
        <v>41</v>
      </c>
    </row>
    <row r="78" spans="2:15" x14ac:dyDescent="0.25">
      <c r="E78" s="7"/>
      <c r="J78" s="7"/>
      <c r="O78" s="7"/>
    </row>
    <row r="79" spans="2:15" x14ac:dyDescent="0.25">
      <c r="B79" s="2" t="s">
        <v>1</v>
      </c>
      <c r="E79" s="2" t="s">
        <v>0</v>
      </c>
      <c r="H79" s="2" t="s">
        <v>2</v>
      </c>
    </row>
    <row r="80" spans="2:15" x14ac:dyDescent="0.25">
      <c r="B80" s="41" t="s">
        <v>41</v>
      </c>
      <c r="C80" s="41"/>
      <c r="E80" s="41" t="s">
        <v>41</v>
      </c>
      <c r="F80" s="41"/>
      <c r="H80" s="41" t="s">
        <v>41</v>
      </c>
      <c r="I80" s="41"/>
      <c r="J80" s="7"/>
      <c r="O80" s="7"/>
    </row>
    <row r="81" spans="2:15" x14ac:dyDescent="0.25">
      <c r="B81" s="4" t="s">
        <v>38</v>
      </c>
      <c r="C81" s="4">
        <v>1</v>
      </c>
      <c r="E81" s="4" t="s">
        <v>38</v>
      </c>
      <c r="F81" s="4">
        <v>1</v>
      </c>
      <c r="H81" s="4" t="s">
        <v>38</v>
      </c>
      <c r="I81" s="4">
        <v>1</v>
      </c>
      <c r="J81" s="7"/>
      <c r="O81" s="7"/>
    </row>
    <row r="82" spans="2:15" x14ac:dyDescent="0.25">
      <c r="B82" s="4" t="s">
        <v>82</v>
      </c>
      <c r="C82" s="5">
        <v>13.67</v>
      </c>
      <c r="E82" s="4" t="s">
        <v>82</v>
      </c>
      <c r="F82" s="5">
        <v>13.67</v>
      </c>
      <c r="H82" s="4" t="s">
        <v>82</v>
      </c>
      <c r="I82" s="5">
        <v>13.67</v>
      </c>
      <c r="J82" s="7"/>
      <c r="O82" s="7"/>
    </row>
    <row r="83" spans="2:15" x14ac:dyDescent="0.25">
      <c r="B83" s="4" t="s">
        <v>8</v>
      </c>
      <c r="C83" s="5">
        <v>0</v>
      </c>
      <c r="E83" s="4" t="s">
        <v>8</v>
      </c>
      <c r="F83" s="5">
        <v>0</v>
      </c>
      <c r="H83" s="4" t="s">
        <v>8</v>
      </c>
      <c r="I83" s="5">
        <v>0</v>
      </c>
      <c r="J83" s="7"/>
      <c r="O83" s="7"/>
    </row>
    <row r="84" spans="2:15" x14ac:dyDescent="0.25">
      <c r="B84" s="4" t="s">
        <v>10</v>
      </c>
      <c r="C84" s="5">
        <v>13.67</v>
      </c>
      <c r="E84" s="4" t="s">
        <v>10</v>
      </c>
      <c r="F84" s="5">
        <v>13.67</v>
      </c>
      <c r="H84" s="4" t="s">
        <v>10</v>
      </c>
      <c r="I84" s="5">
        <v>13.67</v>
      </c>
      <c r="J84" s="7"/>
      <c r="O84" s="7"/>
    </row>
    <row r="85" spans="2:15" x14ac:dyDescent="0.25">
      <c r="B85" s="4" t="s">
        <v>11</v>
      </c>
      <c r="C85" s="5">
        <v>0</v>
      </c>
      <c r="E85" s="4" t="s">
        <v>11</v>
      </c>
      <c r="F85" s="5">
        <v>0</v>
      </c>
      <c r="H85" s="4" t="s">
        <v>11</v>
      </c>
      <c r="I85" s="5">
        <v>0</v>
      </c>
      <c r="J85" s="7"/>
      <c r="O85" s="7"/>
    </row>
    <row r="86" spans="2:15" x14ac:dyDescent="0.25">
      <c r="B86" s="4" t="s">
        <v>12</v>
      </c>
      <c r="C86" s="5">
        <f>C84</f>
        <v>13.67</v>
      </c>
      <c r="E86" s="4" t="s">
        <v>12</v>
      </c>
      <c r="F86" s="5">
        <f>F84</f>
        <v>13.67</v>
      </c>
      <c r="H86" s="4" t="s">
        <v>12</v>
      </c>
      <c r="I86" s="5">
        <f>I84</f>
        <v>13.67</v>
      </c>
      <c r="J86" s="7"/>
      <c r="O86" s="7"/>
    </row>
    <row r="87" spans="2:15" x14ac:dyDescent="0.25">
      <c r="E87" s="7"/>
      <c r="J87" s="7"/>
      <c r="O87" s="7"/>
    </row>
    <row r="88" spans="2:15" s="1" customFormat="1" x14ac:dyDescent="0.25">
      <c r="B88" s="1" t="s">
        <v>58</v>
      </c>
    </row>
    <row r="89" spans="2:15" x14ac:dyDescent="0.25">
      <c r="E89" s="7"/>
      <c r="J89" s="7"/>
      <c r="O89" s="7"/>
    </row>
    <row r="90" spans="2:15" x14ac:dyDescent="0.25">
      <c r="B90" s="2" t="s">
        <v>1</v>
      </c>
      <c r="E90" s="2" t="s">
        <v>0</v>
      </c>
      <c r="H90" s="2" t="s">
        <v>2</v>
      </c>
    </row>
    <row r="91" spans="2:15" ht="31.5" customHeight="1" x14ac:dyDescent="0.25">
      <c r="B91" s="45" t="s">
        <v>58</v>
      </c>
      <c r="C91" s="45"/>
      <c r="E91" s="45" t="s">
        <v>58</v>
      </c>
      <c r="F91" s="45"/>
      <c r="H91" s="45" t="s">
        <v>58</v>
      </c>
      <c r="I91" s="45"/>
      <c r="J91" s="7"/>
      <c r="O91" s="7"/>
    </row>
    <row r="92" spans="2:15" x14ac:dyDescent="0.25">
      <c r="B92" s="4" t="s">
        <v>38</v>
      </c>
      <c r="C92" s="4">
        <v>1</v>
      </c>
      <c r="E92" s="4" t="s">
        <v>38</v>
      </c>
      <c r="F92" s="4">
        <v>1</v>
      </c>
      <c r="H92" s="4" t="s">
        <v>38</v>
      </c>
      <c r="I92" s="4">
        <v>1</v>
      </c>
      <c r="J92" s="7"/>
      <c r="O92" s="7"/>
    </row>
    <row r="93" spans="2:15" x14ac:dyDescent="0.25">
      <c r="B93" s="4" t="s">
        <v>82</v>
      </c>
      <c r="C93" s="5">
        <v>29.96</v>
      </c>
      <c r="E93" s="4" t="s">
        <v>82</v>
      </c>
      <c r="F93" s="5">
        <v>29.96</v>
      </c>
      <c r="H93" s="4" t="s">
        <v>82</v>
      </c>
      <c r="I93" s="5">
        <v>29.96</v>
      </c>
      <c r="J93" s="7"/>
      <c r="O93" s="7"/>
    </row>
    <row r="94" spans="2:15" x14ac:dyDescent="0.25">
      <c r="B94" s="4" t="s">
        <v>8</v>
      </c>
      <c r="C94" s="5">
        <v>0</v>
      </c>
      <c r="E94" s="4" t="s">
        <v>8</v>
      </c>
      <c r="F94" s="5">
        <v>0</v>
      </c>
      <c r="H94" s="4" t="s">
        <v>8</v>
      </c>
      <c r="I94" s="5">
        <v>0</v>
      </c>
      <c r="J94" s="7"/>
      <c r="O94" s="7"/>
    </row>
    <row r="95" spans="2:15" x14ac:dyDescent="0.25">
      <c r="B95" s="4" t="s">
        <v>10</v>
      </c>
      <c r="C95" s="5">
        <f>C93</f>
        <v>29.96</v>
      </c>
      <c r="E95" s="4" t="s">
        <v>10</v>
      </c>
      <c r="F95" s="5">
        <f>F93</f>
        <v>29.96</v>
      </c>
      <c r="H95" s="4" t="s">
        <v>10</v>
      </c>
      <c r="I95" s="5">
        <f>I93</f>
        <v>29.96</v>
      </c>
      <c r="J95" s="7"/>
      <c r="O95" s="7"/>
    </row>
    <row r="96" spans="2:15" x14ac:dyDescent="0.25">
      <c r="B96" s="4" t="s">
        <v>11</v>
      </c>
      <c r="C96" s="5">
        <v>0</v>
      </c>
      <c r="E96" s="4" t="s">
        <v>11</v>
      </c>
      <c r="F96" s="5">
        <v>0</v>
      </c>
      <c r="H96" s="4" t="s">
        <v>11</v>
      </c>
      <c r="I96" s="5">
        <v>0</v>
      </c>
      <c r="J96" s="7"/>
      <c r="O96" s="7"/>
    </row>
    <row r="97" spans="2:15" x14ac:dyDescent="0.25">
      <c r="B97" s="4" t="s">
        <v>12</v>
      </c>
      <c r="C97" s="5">
        <f>C95</f>
        <v>29.96</v>
      </c>
      <c r="E97" s="4" t="s">
        <v>12</v>
      </c>
      <c r="F97" s="5">
        <f>F95</f>
        <v>29.96</v>
      </c>
      <c r="H97" s="4" t="s">
        <v>12</v>
      </c>
      <c r="I97" s="5">
        <f>I95</f>
        <v>29.96</v>
      </c>
      <c r="J97" s="7"/>
      <c r="O97" s="7"/>
    </row>
    <row r="98" spans="2:15" x14ac:dyDescent="0.25">
      <c r="E98" s="7"/>
      <c r="J98" s="7"/>
      <c r="O98" s="7"/>
    </row>
    <row r="99" spans="2:15" x14ac:dyDescent="0.25">
      <c r="E99" s="7"/>
      <c r="J99" s="7"/>
      <c r="O99" s="7"/>
    </row>
    <row r="100" spans="2:15" s="1" customFormat="1" x14ac:dyDescent="0.25">
      <c r="B100" s="1" t="s">
        <v>24</v>
      </c>
    </row>
    <row r="101" spans="2:15" x14ac:dyDescent="0.25">
      <c r="E101" s="7"/>
      <c r="J101" s="7"/>
      <c r="O101" s="7"/>
    </row>
    <row r="102" spans="2:15" x14ac:dyDescent="0.25">
      <c r="B102" s="2" t="s">
        <v>1</v>
      </c>
      <c r="E102" s="2" t="s">
        <v>0</v>
      </c>
      <c r="H102" s="2" t="s">
        <v>2</v>
      </c>
    </row>
    <row r="103" spans="2:15" x14ac:dyDescent="0.25">
      <c r="B103" s="41" t="s">
        <v>24</v>
      </c>
      <c r="C103" s="41"/>
      <c r="E103" s="41" t="s">
        <v>24</v>
      </c>
      <c r="F103" s="41"/>
      <c r="H103" s="41" t="s">
        <v>24</v>
      </c>
      <c r="I103" s="41"/>
      <c r="J103" s="7"/>
      <c r="O103" s="7"/>
    </row>
    <row r="104" spans="2:15" x14ac:dyDescent="0.25">
      <c r="B104" s="4" t="s">
        <v>42</v>
      </c>
      <c r="C104" s="4">
        <v>1</v>
      </c>
      <c r="D104" s="2" t="s">
        <v>6</v>
      </c>
      <c r="E104" s="4" t="s">
        <v>42</v>
      </c>
      <c r="F104" s="4">
        <v>1</v>
      </c>
      <c r="H104" s="4" t="s">
        <v>42</v>
      </c>
      <c r="I104" s="4">
        <v>1</v>
      </c>
      <c r="J104" s="7"/>
      <c r="O104" s="7"/>
    </row>
    <row r="105" spans="2:15" ht="31.5" x14ac:dyDescent="0.25">
      <c r="B105" s="6" t="s">
        <v>84</v>
      </c>
      <c r="C105" s="5">
        <f>1212*0.2</f>
        <v>242.4</v>
      </c>
      <c r="E105" s="6" t="s">
        <v>84</v>
      </c>
      <c r="F105" s="5">
        <f>1212*0.2</f>
        <v>242.4</v>
      </c>
      <c r="H105" s="6" t="s">
        <v>84</v>
      </c>
      <c r="I105" s="5">
        <f>1212*0.2</f>
        <v>242.4</v>
      </c>
      <c r="J105" s="7"/>
      <c r="O105" s="7"/>
    </row>
    <row r="106" spans="2:15" x14ac:dyDescent="0.25">
      <c r="B106" s="4" t="s">
        <v>43</v>
      </c>
      <c r="C106" s="9">
        <v>6.1000000000000004E-3</v>
      </c>
      <c r="E106" s="4" t="s">
        <v>43</v>
      </c>
      <c r="F106" s="9">
        <v>6.1000000000000004E-3</v>
      </c>
      <c r="H106" s="4" t="s">
        <v>43</v>
      </c>
      <c r="I106" s="9">
        <v>6.1000000000000004E-3</v>
      </c>
      <c r="J106" s="7"/>
      <c r="O106" s="7"/>
    </row>
    <row r="107" spans="2:15" x14ac:dyDescent="0.25">
      <c r="B107" s="4" t="s">
        <v>12</v>
      </c>
      <c r="C107" s="5">
        <f>C105*C106</f>
        <v>1.4786400000000002</v>
      </c>
      <c r="E107" s="4" t="s">
        <v>12</v>
      </c>
      <c r="F107" s="5">
        <f>F105*F106</f>
        <v>1.4786400000000002</v>
      </c>
      <c r="H107" s="4" t="s">
        <v>12</v>
      </c>
      <c r="I107" s="5">
        <f>I105*I106</f>
        <v>1.4786400000000002</v>
      </c>
      <c r="J107" s="7"/>
      <c r="O107" s="7"/>
    </row>
    <row r="108" spans="2:15" x14ac:dyDescent="0.25">
      <c r="E108" s="7"/>
      <c r="J108" s="7"/>
      <c r="O108" s="7"/>
    </row>
    <row r="109" spans="2:15" s="1" customFormat="1" x14ac:dyDescent="0.25">
      <c r="B109" s="1" t="s">
        <v>44</v>
      </c>
    </row>
    <row r="110" spans="2:15" s="10" customFormat="1" x14ac:dyDescent="0.25">
      <c r="E110" s="11"/>
      <c r="J110" s="11"/>
      <c r="O110" s="11"/>
    </row>
    <row r="111" spans="2:15" x14ac:dyDescent="0.25">
      <c r="B111" s="2" t="s">
        <v>1</v>
      </c>
      <c r="E111" s="2" t="s">
        <v>0</v>
      </c>
      <c r="H111" s="2" t="s">
        <v>2</v>
      </c>
    </row>
    <row r="112" spans="2:15" ht="15.75" customHeight="1" x14ac:dyDescent="0.25">
      <c r="B112" s="41" t="s">
        <v>44</v>
      </c>
      <c r="C112" s="41"/>
      <c r="E112" s="41" t="s">
        <v>44</v>
      </c>
      <c r="F112" s="41"/>
      <c r="H112" s="41" t="s">
        <v>44</v>
      </c>
      <c r="I112" s="41"/>
      <c r="J112" s="7"/>
      <c r="O112" s="7"/>
    </row>
    <row r="113" spans="2:18" ht="30" customHeight="1" x14ac:dyDescent="0.25">
      <c r="B113" s="44" t="s">
        <v>85</v>
      </c>
      <c r="C113" s="44"/>
      <c r="E113" s="44" t="s">
        <v>85</v>
      </c>
      <c r="F113" s="44"/>
      <c r="H113" s="44" t="s">
        <v>85</v>
      </c>
      <c r="I113" s="44"/>
      <c r="J113" s="7"/>
      <c r="O113" s="7"/>
    </row>
    <row r="114" spans="2:18" x14ac:dyDescent="0.25">
      <c r="B114" s="4" t="s">
        <v>45</v>
      </c>
      <c r="C114" s="12">
        <v>0.12</v>
      </c>
      <c r="E114" s="4" t="s">
        <v>45</v>
      </c>
      <c r="F114" s="12">
        <v>0.12</v>
      </c>
      <c r="H114" s="4" t="s">
        <v>45</v>
      </c>
      <c r="I114" s="12">
        <v>0.12</v>
      </c>
      <c r="J114" s="7"/>
      <c r="O114" s="7"/>
    </row>
    <row r="115" spans="2:18" x14ac:dyDescent="0.25">
      <c r="B115" s="4" t="s">
        <v>12</v>
      </c>
      <c r="C115" s="5">
        <v>397.68</v>
      </c>
      <c r="E115" s="4" t="s">
        <v>12</v>
      </c>
      <c r="F115" s="5">
        <v>397.68</v>
      </c>
      <c r="H115" s="4" t="s">
        <v>12</v>
      </c>
      <c r="I115" s="5">
        <v>397.68</v>
      </c>
      <c r="J115" s="7"/>
      <c r="O115" s="7"/>
    </row>
    <row r="116" spans="2:18" x14ac:dyDescent="0.25">
      <c r="E116" s="7"/>
      <c r="J116" s="7"/>
      <c r="O116" s="7"/>
    </row>
    <row r="117" spans="2:18" s="1" customFormat="1" x14ac:dyDescent="0.25">
      <c r="B117" s="1" t="s">
        <v>44</v>
      </c>
    </row>
    <row r="118" spans="2:18" s="10" customFormat="1" x14ac:dyDescent="0.25">
      <c r="E118" s="11"/>
      <c r="J118" s="11"/>
      <c r="O118" s="11"/>
    </row>
    <row r="119" spans="2:18" x14ac:dyDescent="0.25">
      <c r="B119" s="2" t="s">
        <v>1</v>
      </c>
      <c r="E119" s="2" t="s">
        <v>0</v>
      </c>
      <c r="H119" s="2" t="s">
        <v>2</v>
      </c>
    </row>
    <row r="120" spans="2:18" x14ac:dyDescent="0.25">
      <c r="B120" s="41" t="s">
        <v>56</v>
      </c>
      <c r="C120" s="41"/>
      <c r="E120" s="41" t="s">
        <v>56</v>
      </c>
      <c r="F120" s="41"/>
      <c r="H120" s="41" t="s">
        <v>56</v>
      </c>
      <c r="I120" s="41"/>
      <c r="J120" s="7"/>
      <c r="O120" s="7"/>
    </row>
    <row r="121" spans="2:18" x14ac:dyDescent="0.25">
      <c r="B121" s="4" t="s">
        <v>54</v>
      </c>
      <c r="C121" s="5">
        <v>145.25</v>
      </c>
      <c r="E121" s="4" t="s">
        <v>54</v>
      </c>
      <c r="F121" s="5">
        <v>145.25</v>
      </c>
      <c r="H121" s="4" t="s">
        <v>54</v>
      </c>
      <c r="I121" s="5">
        <v>145.25</v>
      </c>
      <c r="J121" s="7"/>
      <c r="O121" s="7"/>
    </row>
    <row r="122" spans="2:18" x14ac:dyDescent="0.25">
      <c r="B122" s="4" t="s">
        <v>55</v>
      </c>
      <c r="C122" s="5">
        <f>C121*2</f>
        <v>290.5</v>
      </c>
      <c r="E122" s="4" t="s">
        <v>55</v>
      </c>
      <c r="F122" s="5">
        <f>F121*2</f>
        <v>290.5</v>
      </c>
      <c r="H122" s="4" t="s">
        <v>55</v>
      </c>
      <c r="I122" s="5">
        <f>I121*2</f>
        <v>290.5</v>
      </c>
      <c r="J122" s="7"/>
      <c r="O122" s="7"/>
    </row>
    <row r="123" spans="2:18" x14ac:dyDescent="0.25">
      <c r="E123" s="7"/>
      <c r="J123" s="7"/>
      <c r="O123" s="7"/>
    </row>
    <row r="124" spans="2:18" s="1" customFormat="1" x14ac:dyDescent="0.25">
      <c r="B124" s="1" t="s">
        <v>44</v>
      </c>
    </row>
    <row r="125" spans="2:18" x14ac:dyDescent="0.25">
      <c r="E125" s="7"/>
      <c r="J125" s="7"/>
      <c r="O125" s="7"/>
    </row>
    <row r="126" spans="2:18" x14ac:dyDescent="0.25">
      <c r="B126" s="2" t="s">
        <v>1</v>
      </c>
      <c r="H126" s="2" t="s">
        <v>0</v>
      </c>
      <c r="N126" s="2" t="s">
        <v>2</v>
      </c>
    </row>
    <row r="127" spans="2:18" x14ac:dyDescent="0.25">
      <c r="B127" s="42" t="s">
        <v>27</v>
      </c>
      <c r="C127" s="50"/>
      <c r="D127" s="50"/>
      <c r="E127" s="50"/>
      <c r="F127" s="43"/>
      <c r="H127" s="42" t="s">
        <v>27</v>
      </c>
      <c r="I127" s="50"/>
      <c r="J127" s="50"/>
      <c r="K127" s="50"/>
      <c r="L127" s="43"/>
      <c r="N127" s="42" t="s">
        <v>27</v>
      </c>
      <c r="O127" s="50"/>
      <c r="P127" s="50"/>
      <c r="Q127" s="50"/>
      <c r="R127" s="43"/>
    </row>
    <row r="128" spans="2:18" x14ac:dyDescent="0.25">
      <c r="B128" s="51" t="s">
        <v>86</v>
      </c>
      <c r="C128" s="51"/>
      <c r="D128" s="51"/>
      <c r="E128" s="51"/>
      <c r="F128" s="51"/>
      <c r="H128" s="51" t="s">
        <v>86</v>
      </c>
      <c r="I128" s="51"/>
      <c r="J128" s="51"/>
      <c r="K128" s="51"/>
      <c r="L128" s="51"/>
      <c r="N128" s="51" t="s">
        <v>86</v>
      </c>
      <c r="O128" s="51"/>
      <c r="P128" s="51"/>
      <c r="Q128" s="51"/>
      <c r="R128" s="51"/>
    </row>
    <row r="129" spans="2:18" ht="47.25" x14ac:dyDescent="0.25">
      <c r="B129" s="13" t="s">
        <v>16</v>
      </c>
      <c r="C129" s="13" t="s">
        <v>52</v>
      </c>
      <c r="D129" s="13" t="s">
        <v>46</v>
      </c>
      <c r="E129" s="13" t="s">
        <v>47</v>
      </c>
      <c r="F129" s="14" t="s">
        <v>48</v>
      </c>
      <c r="H129" s="13" t="s">
        <v>16</v>
      </c>
      <c r="I129" s="13" t="s">
        <v>52</v>
      </c>
      <c r="J129" s="13" t="s">
        <v>46</v>
      </c>
      <c r="K129" s="13" t="s">
        <v>47</v>
      </c>
      <c r="L129" s="14" t="s">
        <v>48</v>
      </c>
      <c r="N129" s="13" t="s">
        <v>16</v>
      </c>
      <c r="O129" s="13" t="s">
        <v>52</v>
      </c>
      <c r="P129" s="13" t="s">
        <v>46</v>
      </c>
      <c r="Q129" s="13" t="s">
        <v>47</v>
      </c>
      <c r="R129" s="14" t="s">
        <v>48</v>
      </c>
    </row>
    <row r="130" spans="2:18" x14ac:dyDescent="0.25">
      <c r="B130" s="4" t="s">
        <v>57</v>
      </c>
      <c r="C130" s="4"/>
      <c r="D130" s="4" t="s">
        <v>3</v>
      </c>
      <c r="E130" s="4"/>
      <c r="F130" s="5">
        <v>48.94</v>
      </c>
      <c r="H130" s="4" t="s">
        <v>57</v>
      </c>
      <c r="I130" s="4"/>
      <c r="J130" s="4" t="s">
        <v>3</v>
      </c>
      <c r="K130" s="4"/>
      <c r="L130" s="5">
        <v>48.94</v>
      </c>
      <c r="N130" s="4" t="s">
        <v>49</v>
      </c>
      <c r="O130" s="4"/>
      <c r="P130" s="4" t="s">
        <v>3</v>
      </c>
      <c r="Q130" s="4"/>
      <c r="R130" s="5">
        <v>48.09</v>
      </c>
    </row>
    <row r="131" spans="2:18" x14ac:dyDescent="0.25">
      <c r="B131" s="4" t="s">
        <v>50</v>
      </c>
      <c r="C131" s="4"/>
      <c r="D131" s="4" t="s">
        <v>3</v>
      </c>
      <c r="E131" s="4"/>
      <c r="F131" s="5">
        <v>18.86</v>
      </c>
      <c r="H131" s="4" t="s">
        <v>50</v>
      </c>
      <c r="I131" s="4"/>
      <c r="J131" s="4" t="s">
        <v>3</v>
      </c>
      <c r="K131" s="4"/>
      <c r="L131" s="5">
        <v>18.86</v>
      </c>
      <c r="N131" s="4" t="s">
        <v>50</v>
      </c>
      <c r="O131" s="4"/>
      <c r="P131" s="4" t="s">
        <v>3</v>
      </c>
      <c r="Q131" s="4"/>
      <c r="R131" s="5">
        <v>18.86</v>
      </c>
    </row>
    <row r="132" spans="2:18" x14ac:dyDescent="0.25">
      <c r="B132" s="47" t="s">
        <v>10</v>
      </c>
      <c r="C132" s="48"/>
      <c r="D132" s="48"/>
      <c r="E132" s="49"/>
      <c r="F132" s="5">
        <f>F130+F131</f>
        <v>67.8</v>
      </c>
      <c r="H132" s="47" t="s">
        <v>10</v>
      </c>
      <c r="I132" s="48"/>
      <c r="J132" s="48"/>
      <c r="K132" s="49"/>
      <c r="L132" s="5">
        <f>L130+L131</f>
        <v>67.8</v>
      </c>
      <c r="N132" s="47" t="s">
        <v>10</v>
      </c>
      <c r="O132" s="48"/>
      <c r="P132" s="48"/>
      <c r="Q132" s="49"/>
      <c r="R132" s="5">
        <f>R130+R131</f>
        <v>66.95</v>
      </c>
    </row>
    <row r="133" spans="2:18" x14ac:dyDescent="0.25">
      <c r="B133" s="47" t="s">
        <v>51</v>
      </c>
      <c r="C133" s="48" t="s">
        <v>6</v>
      </c>
      <c r="D133" s="48" t="s">
        <v>6</v>
      </c>
      <c r="E133" s="49"/>
      <c r="F133" s="5">
        <v>0</v>
      </c>
      <c r="H133" s="47" t="s">
        <v>51</v>
      </c>
      <c r="I133" s="48" t="s">
        <v>6</v>
      </c>
      <c r="J133" s="48" t="s">
        <v>6</v>
      </c>
      <c r="K133" s="49"/>
      <c r="L133" s="5">
        <v>0</v>
      </c>
      <c r="N133" s="47" t="s">
        <v>51</v>
      </c>
      <c r="O133" s="48" t="s">
        <v>6</v>
      </c>
      <c r="P133" s="48" t="s">
        <v>6</v>
      </c>
      <c r="Q133" s="49"/>
      <c r="R133" s="5">
        <v>0</v>
      </c>
    </row>
    <row r="134" spans="2:18" x14ac:dyDescent="0.25">
      <c r="B134" s="47" t="s">
        <v>12</v>
      </c>
      <c r="C134" s="48" t="s">
        <v>6</v>
      </c>
      <c r="D134" s="48" t="s">
        <v>6</v>
      </c>
      <c r="E134" s="49"/>
      <c r="F134" s="5">
        <f>F132</f>
        <v>67.8</v>
      </c>
      <c r="H134" s="47" t="s">
        <v>12</v>
      </c>
      <c r="I134" s="48" t="s">
        <v>6</v>
      </c>
      <c r="J134" s="48" t="s">
        <v>6</v>
      </c>
      <c r="K134" s="49"/>
      <c r="L134" s="5">
        <f>L132</f>
        <v>67.8</v>
      </c>
      <c r="N134" s="47" t="s">
        <v>12</v>
      </c>
      <c r="O134" s="48" t="s">
        <v>6</v>
      </c>
      <c r="P134" s="48" t="s">
        <v>6</v>
      </c>
      <c r="Q134" s="49"/>
      <c r="R134" s="5">
        <f>R132</f>
        <v>66.95</v>
      </c>
    </row>
    <row r="135" spans="2:18" x14ac:dyDescent="0.25">
      <c r="E135" s="7"/>
      <c r="J135" s="7"/>
      <c r="O135" s="7"/>
    </row>
    <row r="136" spans="2:18" s="1" customFormat="1" x14ac:dyDescent="0.25">
      <c r="B136" s="1" t="s">
        <v>15</v>
      </c>
    </row>
    <row r="138" spans="2:18" x14ac:dyDescent="0.25">
      <c r="B138" s="46" t="s">
        <v>1</v>
      </c>
      <c r="C138" s="46"/>
      <c r="E138" s="2" t="s">
        <v>0</v>
      </c>
      <c r="H138" s="2" t="s">
        <v>2</v>
      </c>
    </row>
    <row r="139" spans="2:18" x14ac:dyDescent="0.25">
      <c r="B139" s="41" t="s">
        <v>15</v>
      </c>
      <c r="C139" s="41" t="s">
        <v>6</v>
      </c>
      <c r="E139" s="41" t="s">
        <v>15</v>
      </c>
      <c r="F139" s="41" t="s">
        <v>6</v>
      </c>
      <c r="H139" s="41" t="s">
        <v>15</v>
      </c>
      <c r="I139" s="41" t="s">
        <v>6</v>
      </c>
    </row>
    <row r="140" spans="2:18" x14ac:dyDescent="0.25">
      <c r="B140" s="4" t="s">
        <v>16</v>
      </c>
      <c r="C140" s="15" t="s">
        <v>17</v>
      </c>
      <c r="E140" s="4" t="s">
        <v>16</v>
      </c>
      <c r="F140" s="15" t="s">
        <v>17</v>
      </c>
      <c r="H140" s="4" t="s">
        <v>16</v>
      </c>
      <c r="I140" s="15" t="s">
        <v>17</v>
      </c>
    </row>
    <row r="141" spans="2:18" x14ac:dyDescent="0.25">
      <c r="B141" s="4" t="s">
        <v>18</v>
      </c>
      <c r="C141" s="5">
        <f>C39</f>
        <v>1384.64</v>
      </c>
      <c r="E141" s="4" t="s">
        <v>18</v>
      </c>
      <c r="F141" s="5">
        <f>F39</f>
        <v>1384.64</v>
      </c>
      <c r="H141" s="4" t="s">
        <v>18</v>
      </c>
      <c r="I141" s="5">
        <f>I39</f>
        <v>3810.5830719999994</v>
      </c>
    </row>
    <row r="142" spans="2:18" x14ac:dyDescent="0.25">
      <c r="B142" s="4" t="s">
        <v>19</v>
      </c>
      <c r="C142" s="5">
        <f>C40</f>
        <v>947.69607840000015</v>
      </c>
      <c r="E142" s="4" t="s">
        <v>19</v>
      </c>
      <c r="F142" s="5">
        <f>F40</f>
        <v>1279.5101664000001</v>
      </c>
      <c r="H142" s="4" t="s">
        <v>19</v>
      </c>
      <c r="I142" s="5">
        <f>I40</f>
        <v>2608.0964248843197</v>
      </c>
    </row>
    <row r="143" spans="2:18" x14ac:dyDescent="0.25">
      <c r="B143" s="4" t="s">
        <v>20</v>
      </c>
      <c r="C143" s="5">
        <v>0</v>
      </c>
      <c r="E143" s="4" t="s">
        <v>77</v>
      </c>
      <c r="F143" s="5">
        <f>F41</f>
        <v>484.8</v>
      </c>
      <c r="H143" s="4" t="s">
        <v>20</v>
      </c>
      <c r="I143" s="5">
        <v>0</v>
      </c>
    </row>
    <row r="144" spans="2:18" x14ac:dyDescent="0.25">
      <c r="B144" s="4" t="s">
        <v>4</v>
      </c>
      <c r="C144" s="5">
        <f>D54</f>
        <v>196.82580000000002</v>
      </c>
      <c r="E144" s="4" t="s">
        <v>20</v>
      </c>
      <c r="F144" s="5">
        <v>0</v>
      </c>
      <c r="H144" s="4" t="s">
        <v>4</v>
      </c>
      <c r="I144" s="5">
        <f>L54</f>
        <v>51.26921568000003</v>
      </c>
    </row>
    <row r="145" spans="2:9" x14ac:dyDescent="0.25">
      <c r="B145" s="4" t="s">
        <v>21</v>
      </c>
      <c r="C145" s="5">
        <f>C65</f>
        <v>406.37580000000003</v>
      </c>
      <c r="E145" s="4" t="s">
        <v>4</v>
      </c>
      <c r="F145" s="5">
        <f>H54</f>
        <v>167.73779999999999</v>
      </c>
      <c r="H145" s="4" t="s">
        <v>21</v>
      </c>
      <c r="I145" s="5">
        <f>I65</f>
        <v>406.37580000000003</v>
      </c>
    </row>
    <row r="146" spans="2:9" x14ac:dyDescent="0.25">
      <c r="B146" s="4" t="s">
        <v>22</v>
      </c>
      <c r="C146" s="5">
        <f>C75</f>
        <v>115.72</v>
      </c>
      <c r="E146" s="4" t="s">
        <v>21</v>
      </c>
      <c r="F146" s="5">
        <f>F65</f>
        <v>406.37580000000003</v>
      </c>
      <c r="H146" s="4" t="s">
        <v>22</v>
      </c>
      <c r="I146" s="5">
        <f>I75</f>
        <v>115.72</v>
      </c>
    </row>
    <row r="147" spans="2:9" x14ac:dyDescent="0.25">
      <c r="B147" s="4" t="s">
        <v>23</v>
      </c>
      <c r="C147" s="5">
        <f>C86</f>
        <v>13.67</v>
      </c>
      <c r="E147" s="4" t="s">
        <v>22</v>
      </c>
      <c r="F147" s="5">
        <f>F75</f>
        <v>115.72</v>
      </c>
      <c r="H147" s="4" t="s">
        <v>23</v>
      </c>
      <c r="I147" s="5">
        <f>I86</f>
        <v>13.67</v>
      </c>
    </row>
    <row r="148" spans="2:9" x14ac:dyDescent="0.25">
      <c r="B148" s="4" t="s">
        <v>23</v>
      </c>
      <c r="C148" s="5">
        <f>C97</f>
        <v>29.96</v>
      </c>
      <c r="E148" s="4" t="s">
        <v>23</v>
      </c>
      <c r="F148" s="5">
        <f>F86</f>
        <v>13.67</v>
      </c>
      <c r="H148" s="4" t="s">
        <v>23</v>
      </c>
      <c r="I148" s="5">
        <f>I97</f>
        <v>29.96</v>
      </c>
    </row>
    <row r="149" spans="2:9" x14ac:dyDescent="0.25">
      <c r="B149" s="4" t="s">
        <v>24</v>
      </c>
      <c r="C149" s="5">
        <f>C107</f>
        <v>1.4786400000000002</v>
      </c>
      <c r="E149" s="4" t="s">
        <v>23</v>
      </c>
      <c r="F149" s="5">
        <f>F97</f>
        <v>29.96</v>
      </c>
      <c r="H149" s="4" t="s">
        <v>24</v>
      </c>
      <c r="I149" s="5">
        <f>I107</f>
        <v>1.4786400000000002</v>
      </c>
    </row>
    <row r="150" spans="2:9" x14ac:dyDescent="0.25">
      <c r="B150" s="4" t="s">
        <v>25</v>
      </c>
      <c r="C150" s="5">
        <f>C115</f>
        <v>397.68</v>
      </c>
      <c r="E150" s="4" t="s">
        <v>24</v>
      </c>
      <c r="F150" s="5">
        <f>F107</f>
        <v>1.4786400000000002</v>
      </c>
      <c r="H150" s="4" t="s">
        <v>25</v>
      </c>
      <c r="I150" s="5">
        <f>I115</f>
        <v>397.68</v>
      </c>
    </row>
    <row r="151" spans="2:9" x14ac:dyDescent="0.25">
      <c r="B151" s="4" t="s">
        <v>26</v>
      </c>
      <c r="C151" s="5">
        <f>C121</f>
        <v>145.25</v>
      </c>
      <c r="E151" s="4" t="s">
        <v>25</v>
      </c>
      <c r="F151" s="5">
        <f>F115</f>
        <v>397.68</v>
      </c>
      <c r="H151" s="4" t="s">
        <v>26</v>
      </c>
      <c r="I151" s="5">
        <f>I121</f>
        <v>145.25</v>
      </c>
    </row>
    <row r="152" spans="2:9" x14ac:dyDescent="0.25">
      <c r="B152" s="4" t="s">
        <v>27</v>
      </c>
      <c r="C152" s="5">
        <f>F134</f>
        <v>67.8</v>
      </c>
      <c r="E152" s="4" t="s">
        <v>26</v>
      </c>
      <c r="F152" s="5">
        <f>F121</f>
        <v>145.25</v>
      </c>
      <c r="H152" s="4" t="s">
        <v>27</v>
      </c>
      <c r="I152" s="5">
        <f>R134</f>
        <v>66.95</v>
      </c>
    </row>
    <row r="153" spans="2:9" x14ac:dyDescent="0.25">
      <c r="B153" s="30" t="s">
        <v>28</v>
      </c>
      <c r="C153" s="31">
        <f>SUM(C141:C152)</f>
        <v>3707.0963183999997</v>
      </c>
      <c r="E153" s="4" t="s">
        <v>27</v>
      </c>
      <c r="F153" s="5">
        <f>L134</f>
        <v>67.8</v>
      </c>
      <c r="H153" s="30" t="s">
        <v>28</v>
      </c>
      <c r="I153" s="31">
        <f>SUM(I141:I152)</f>
        <v>7647.0331525643196</v>
      </c>
    </row>
    <row r="154" spans="2:9" x14ac:dyDescent="0.25">
      <c r="E154" s="30" t="s">
        <v>28</v>
      </c>
      <c r="F154" s="31">
        <f>SUM(F141:F153)</f>
        <v>4494.6224064000007</v>
      </c>
    </row>
    <row r="155" spans="2:9" x14ac:dyDescent="0.25">
      <c r="E155" s="35"/>
      <c r="F155" s="36"/>
    </row>
    <row r="156" spans="2:9" x14ac:dyDescent="0.25">
      <c r="B156" s="16"/>
      <c r="C156" s="16"/>
      <c r="D156" s="16"/>
      <c r="F156" s="16"/>
      <c r="G156" s="16"/>
    </row>
    <row r="157" spans="2:9" x14ac:dyDescent="0.25">
      <c r="B157" s="16"/>
      <c r="C157" s="16"/>
      <c r="D157" s="16"/>
      <c r="E157" s="16"/>
      <c r="F157" s="16"/>
      <c r="G157" s="16"/>
    </row>
    <row r="158" spans="2:9" x14ac:dyDescent="0.25">
      <c r="B158" s="16"/>
      <c r="C158" s="16"/>
      <c r="D158" s="16"/>
      <c r="E158" s="16"/>
      <c r="F158" s="16" t="s">
        <v>3</v>
      </c>
      <c r="G158" s="16"/>
    </row>
    <row r="159" spans="2:9" x14ac:dyDescent="0.25">
      <c r="B159" s="16"/>
      <c r="C159" s="16"/>
      <c r="D159" s="16"/>
      <c r="E159" s="16"/>
      <c r="F159" s="16"/>
      <c r="G159" s="16"/>
    </row>
    <row r="160" spans="2:9" x14ac:dyDescent="0.25">
      <c r="B160" s="16"/>
      <c r="C160" s="16"/>
      <c r="D160" s="16"/>
      <c r="E160" s="16"/>
      <c r="F160" s="16"/>
      <c r="G160" s="16"/>
    </row>
    <row r="161" spans="2:7" x14ac:dyDescent="0.25">
      <c r="B161" s="16"/>
      <c r="C161" s="16"/>
      <c r="D161" s="16"/>
      <c r="E161" s="16"/>
      <c r="F161" s="16"/>
      <c r="G161" s="16"/>
    </row>
    <row r="162" spans="2:7" x14ac:dyDescent="0.25">
      <c r="B162" s="16"/>
      <c r="C162" s="16"/>
      <c r="D162" s="16"/>
      <c r="E162" s="16"/>
      <c r="F162" s="16"/>
      <c r="G162" s="16"/>
    </row>
    <row r="163" spans="2:7" x14ac:dyDescent="0.25">
      <c r="B163" s="16"/>
      <c r="C163" s="16"/>
      <c r="D163" s="16"/>
      <c r="E163" s="16"/>
      <c r="F163" s="16"/>
      <c r="G163" s="16"/>
    </row>
    <row r="164" spans="2:7" x14ac:dyDescent="0.25">
      <c r="B164" s="16"/>
      <c r="C164" s="16"/>
      <c r="D164" s="16"/>
      <c r="E164" s="16"/>
      <c r="F164" s="16"/>
      <c r="G164" s="16"/>
    </row>
    <row r="165" spans="2:7" x14ac:dyDescent="0.25">
      <c r="B165" s="16"/>
      <c r="C165" s="16"/>
      <c r="D165" s="16"/>
      <c r="E165" s="16"/>
      <c r="F165" s="16"/>
      <c r="G165" s="16"/>
    </row>
    <row r="166" spans="2:7" x14ac:dyDescent="0.25">
      <c r="B166" s="16"/>
      <c r="C166" s="16"/>
      <c r="D166" s="16"/>
      <c r="E166" s="16"/>
      <c r="F166" s="16"/>
      <c r="G166" s="16"/>
    </row>
    <row r="167" spans="2:7" x14ac:dyDescent="0.25">
      <c r="B167" s="16"/>
      <c r="C167" s="16"/>
      <c r="D167" s="16"/>
      <c r="E167" s="16"/>
      <c r="F167" s="16"/>
      <c r="G167" s="16"/>
    </row>
    <row r="168" spans="2:7" x14ac:dyDescent="0.25">
      <c r="B168" s="16"/>
      <c r="C168" s="16"/>
      <c r="D168" s="16"/>
      <c r="E168" s="16"/>
      <c r="F168" s="16"/>
      <c r="G168" s="16"/>
    </row>
    <row r="169" spans="2:7" x14ac:dyDescent="0.25">
      <c r="B169" s="16"/>
      <c r="C169" s="16"/>
      <c r="D169" s="16"/>
      <c r="E169" s="16"/>
      <c r="F169" s="16"/>
      <c r="G169" s="16"/>
    </row>
    <row r="170" spans="2:7" x14ac:dyDescent="0.25">
      <c r="B170" s="16"/>
      <c r="C170" s="16"/>
      <c r="D170" s="16"/>
      <c r="E170" s="16"/>
      <c r="F170" s="16"/>
      <c r="G170" s="16"/>
    </row>
    <row r="171" spans="2:7" x14ac:dyDescent="0.25">
      <c r="B171" s="16"/>
      <c r="C171" s="16"/>
      <c r="D171" s="16"/>
      <c r="E171" s="16"/>
      <c r="F171" s="16"/>
      <c r="G171" s="16"/>
    </row>
    <row r="172" spans="2:7" x14ac:dyDescent="0.25">
      <c r="B172" s="16"/>
      <c r="C172" s="16"/>
      <c r="D172" s="16"/>
      <c r="E172" s="16"/>
      <c r="F172" s="16"/>
      <c r="G172" s="16"/>
    </row>
    <row r="173" spans="2:7" x14ac:dyDescent="0.25">
      <c r="B173" s="16"/>
      <c r="C173" s="16"/>
      <c r="D173" s="16"/>
      <c r="E173" s="16"/>
      <c r="F173" s="16"/>
      <c r="G173" s="16"/>
    </row>
    <row r="174" spans="2:7" x14ac:dyDescent="0.25">
      <c r="B174" s="16"/>
      <c r="C174" s="16"/>
      <c r="D174" s="16"/>
      <c r="E174" s="16"/>
      <c r="F174" s="16"/>
      <c r="G174" s="16"/>
    </row>
    <row r="175" spans="2:7" x14ac:dyDescent="0.25">
      <c r="B175" s="16"/>
      <c r="C175" s="16"/>
      <c r="D175" s="16"/>
      <c r="E175" s="16"/>
      <c r="F175" s="16"/>
      <c r="G175" s="16"/>
    </row>
    <row r="176" spans="2:7" x14ac:dyDescent="0.25">
      <c r="B176" s="16"/>
      <c r="C176" s="16"/>
      <c r="D176" s="16"/>
      <c r="E176" s="16"/>
      <c r="F176" s="16"/>
      <c r="G176" s="16"/>
    </row>
    <row r="177" spans="2:7" x14ac:dyDescent="0.25">
      <c r="B177" s="16"/>
      <c r="C177" s="16"/>
      <c r="D177" s="16"/>
      <c r="E177" s="16"/>
      <c r="F177" s="16"/>
      <c r="G177" s="16"/>
    </row>
    <row r="178" spans="2:7" x14ac:dyDescent="0.25">
      <c r="B178" s="16"/>
      <c r="C178" s="16"/>
      <c r="D178" s="16"/>
      <c r="E178" s="16"/>
      <c r="F178" s="16"/>
      <c r="G178" s="16"/>
    </row>
    <row r="179" spans="2:7" x14ac:dyDescent="0.25">
      <c r="B179" s="16"/>
      <c r="C179" s="16"/>
      <c r="D179" s="16"/>
      <c r="E179" s="16"/>
      <c r="F179" s="16"/>
      <c r="G179" s="16"/>
    </row>
    <row r="180" spans="2:7" x14ac:dyDescent="0.25">
      <c r="B180" s="16"/>
      <c r="C180" s="16"/>
      <c r="D180" s="16"/>
      <c r="E180" s="16"/>
      <c r="F180" s="16"/>
      <c r="G180" s="16"/>
    </row>
  </sheetData>
  <mergeCells count="82">
    <mergeCell ref="J47:L47"/>
    <mergeCell ref="B38:C38"/>
    <mergeCell ref="E38:F38"/>
    <mergeCell ref="H38:I38"/>
    <mergeCell ref="B47:D47"/>
    <mergeCell ref="F47:H47"/>
    <mergeCell ref="B59:C59"/>
    <mergeCell ref="E59:F59"/>
    <mergeCell ref="H59:I59"/>
    <mergeCell ref="B70:C70"/>
    <mergeCell ref="E70:F70"/>
    <mergeCell ref="H70:I70"/>
    <mergeCell ref="B80:C80"/>
    <mergeCell ref="E80:F80"/>
    <mergeCell ref="H80:I80"/>
    <mergeCell ref="B91:C91"/>
    <mergeCell ref="E91:F91"/>
    <mergeCell ref="H91:I91"/>
    <mergeCell ref="B103:C103"/>
    <mergeCell ref="E103:F103"/>
    <mergeCell ref="H103:I103"/>
    <mergeCell ref="B112:C112"/>
    <mergeCell ref="E112:F112"/>
    <mergeCell ref="H112:I112"/>
    <mergeCell ref="B113:C113"/>
    <mergeCell ref="E113:F113"/>
    <mergeCell ref="H113:I113"/>
    <mergeCell ref="B120:C120"/>
    <mergeCell ref="E120:F120"/>
    <mergeCell ref="H120:I120"/>
    <mergeCell ref="B127:F127"/>
    <mergeCell ref="H127:L127"/>
    <mergeCell ref="N127:R127"/>
    <mergeCell ref="B128:F128"/>
    <mergeCell ref="H128:L128"/>
    <mergeCell ref="N128:R128"/>
    <mergeCell ref="B132:E132"/>
    <mergeCell ref="H132:K132"/>
    <mergeCell ref="N132:Q132"/>
    <mergeCell ref="B133:E133"/>
    <mergeCell ref="H133:K133"/>
    <mergeCell ref="N133:Q133"/>
    <mergeCell ref="B134:E134"/>
    <mergeCell ref="H134:K134"/>
    <mergeCell ref="N134:Q134"/>
    <mergeCell ref="B138:C138"/>
    <mergeCell ref="B139:C139"/>
    <mergeCell ref="E139:F139"/>
    <mergeCell ref="H139:I139"/>
    <mergeCell ref="B12:G12"/>
    <mergeCell ref="B1:G1"/>
    <mergeCell ref="B2:G2"/>
    <mergeCell ref="B3:G3"/>
    <mergeCell ref="B6:G6"/>
    <mergeCell ref="B7:G7"/>
    <mergeCell ref="B8:G8"/>
    <mergeCell ref="C9:D9"/>
    <mergeCell ref="E9:F9"/>
    <mergeCell ref="B10:G10"/>
    <mergeCell ref="C11:D11"/>
    <mergeCell ref="E11:F11"/>
    <mergeCell ref="C22:D22"/>
    <mergeCell ref="E22:F22"/>
    <mergeCell ref="B13:G13"/>
    <mergeCell ref="B14:G14"/>
    <mergeCell ref="B15:G15"/>
    <mergeCell ref="C16:D16"/>
    <mergeCell ref="E16:F16"/>
    <mergeCell ref="B17:G17"/>
    <mergeCell ref="C18:D18"/>
    <mergeCell ref="E18:F18"/>
    <mergeCell ref="B19:G19"/>
    <mergeCell ref="B20:G20"/>
    <mergeCell ref="B21:G21"/>
    <mergeCell ref="B29:E29"/>
    <mergeCell ref="B31:F31"/>
    <mergeCell ref="B23:G23"/>
    <mergeCell ref="C24:D24"/>
    <mergeCell ref="E24:F24"/>
    <mergeCell ref="B25:G25"/>
    <mergeCell ref="G26:G27"/>
    <mergeCell ref="B26:F2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EMPRESAS LUCRO REAL</vt:lpstr>
      <vt:lpstr>SIMPLES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Everton Rodrigo Bráis</dc:creator>
  <cp:lastModifiedBy>Victor Henrique da Rocha Silva</cp:lastModifiedBy>
  <cp:lastPrinted>2022-04-28T11:44:23Z</cp:lastPrinted>
  <dcterms:created xsi:type="dcterms:W3CDTF">2021-11-22T12:07:42Z</dcterms:created>
  <dcterms:modified xsi:type="dcterms:W3CDTF">2022-04-28T11:46:52Z</dcterms:modified>
</cp:coreProperties>
</file>