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27\Desktop\PAC\"/>
    </mc:Choice>
  </mc:AlternateContent>
  <bookViews>
    <workbookView xWindow="0" yWindow="0" windowWidth="28800" windowHeight="12435" firstSheet="1" activeTab="2"/>
  </bookViews>
  <sheets>
    <sheet name="Base Final" sheetId="7" state="hidden" r:id="rId1"/>
    <sheet name="Base Final FILTRADA" sheetId="8" r:id="rId2"/>
    <sheet name="Base Final FILTRADA CORRETA" sheetId="9" r:id="rId3"/>
  </sheets>
  <definedNames>
    <definedName name="_xlnm._FilterDatabase" localSheetId="0" hidden="1">'Base Final'!$A$3:$K$263</definedName>
    <definedName name="_xlnm._FilterDatabase" localSheetId="1" hidden="1">'Base Final FILTRADA'!$A$3:$I$276</definedName>
    <definedName name="_xlnm._FilterDatabase" localSheetId="2" hidden="1">'Base Final FILTRADA CORRETA'!$A$3:$I$304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G155" i="9" l="1"/>
  <c r="G154" i="9"/>
  <c r="G153" i="9"/>
  <c r="G150" i="9" l="1"/>
  <c r="G149" i="9"/>
  <c r="G235" i="9" l="1"/>
  <c r="G291" i="9" l="1"/>
  <c r="G290" i="9"/>
  <c r="G289" i="9"/>
  <c r="G288" i="9"/>
  <c r="G287" i="9"/>
  <c r="G286" i="9"/>
  <c r="G284" i="9"/>
  <c r="G272" i="9"/>
  <c r="G256" i="9"/>
  <c r="G244" i="9"/>
  <c r="G239" i="9"/>
  <c r="G232" i="9"/>
  <c r="G230" i="9"/>
  <c r="G229" i="9"/>
  <c r="G211" i="9"/>
  <c r="G201" i="9"/>
  <c r="G200" i="9"/>
  <c r="G199" i="9"/>
  <c r="G198" i="9"/>
  <c r="G197" i="9"/>
  <c r="G191" i="9"/>
  <c r="G190" i="9"/>
  <c r="G158" i="9"/>
  <c r="G156" i="9"/>
  <c r="G132" i="9"/>
  <c r="G131" i="9"/>
  <c r="G89" i="9"/>
  <c r="G86" i="9"/>
  <c r="G76" i="9"/>
  <c r="G73" i="9"/>
  <c r="G72" i="9"/>
  <c r="G70" i="9"/>
  <c r="G67" i="9"/>
  <c r="G66" i="9"/>
  <c r="G59" i="9"/>
  <c r="G53" i="9"/>
  <c r="G52" i="9"/>
  <c r="G51" i="9"/>
  <c r="G50" i="9"/>
  <c r="G42" i="9"/>
  <c r="G40" i="9"/>
  <c r="G38" i="9"/>
  <c r="G37" i="9"/>
  <c r="G35" i="9"/>
  <c r="G14" i="9"/>
  <c r="G13" i="9"/>
  <c r="G12" i="9"/>
  <c r="G11" i="9"/>
  <c r="G10" i="9"/>
  <c r="G9" i="9"/>
  <c r="G8" i="9"/>
  <c r="G304" i="9" l="1"/>
  <c r="G132" i="8"/>
  <c r="G131" i="8"/>
  <c r="G243" i="8" l="1"/>
  <c r="G262" i="8"/>
  <c r="G261" i="8"/>
  <c r="G260" i="8"/>
  <c r="G259" i="8"/>
  <c r="G258" i="8"/>
  <c r="G257" i="8"/>
  <c r="G255" i="8"/>
  <c r="G229" i="8"/>
  <c r="G217" i="8"/>
  <c r="G192" i="8"/>
  <c r="G182" i="8"/>
  <c r="G181" i="8"/>
  <c r="G180" i="8"/>
  <c r="G179" i="8"/>
  <c r="G178" i="8"/>
  <c r="G172" i="8"/>
  <c r="G171" i="8"/>
  <c r="G139" i="8"/>
  <c r="G89" i="8"/>
  <c r="G86" i="8"/>
  <c r="G76" i="8"/>
  <c r="G73" i="8"/>
  <c r="G72" i="8"/>
  <c r="G70" i="8"/>
  <c r="G67" i="8"/>
  <c r="G66" i="8"/>
  <c r="G59" i="8"/>
  <c r="G53" i="8"/>
  <c r="G52" i="8"/>
  <c r="G51" i="8"/>
  <c r="G50" i="8"/>
  <c r="G42" i="8"/>
  <c r="G40" i="8"/>
  <c r="G38" i="8"/>
  <c r="G37" i="8"/>
  <c r="G35" i="8"/>
  <c r="G14" i="8"/>
  <c r="G13" i="8"/>
  <c r="G12" i="8"/>
  <c r="G11" i="8"/>
  <c r="G10" i="8"/>
  <c r="G9" i="8"/>
  <c r="G8" i="8"/>
  <c r="G7" i="8"/>
  <c r="G212" i="8"/>
  <c r="G137" i="8"/>
  <c r="G208" i="8"/>
  <c r="G206" i="8"/>
  <c r="G205" i="8"/>
  <c r="I217" i="7"/>
  <c r="I191" i="7"/>
  <c r="G276" i="8" l="1"/>
  <c r="I20" i="7"/>
  <c r="I27" i="7" l="1"/>
  <c r="I205" i="7"/>
  <c r="I7" i="7"/>
  <c r="I10" i="7"/>
  <c r="I23" i="7"/>
  <c r="I22" i="7"/>
  <c r="I17" i="7"/>
  <c r="I109" i="7" l="1"/>
  <c r="I106" i="7"/>
  <c r="I96" i="7"/>
  <c r="I93" i="7"/>
  <c r="I92" i="7"/>
  <c r="I90" i="7"/>
  <c r="I79" i="7"/>
  <c r="I73" i="7"/>
  <c r="I72" i="7"/>
  <c r="I71" i="7"/>
  <c r="I55" i="7"/>
  <c r="I261" i="7" l="1"/>
  <c r="I87" i="7"/>
  <c r="I86" i="7"/>
  <c r="I70" i="7"/>
  <c r="I62" i="7"/>
  <c r="I60" i="7"/>
  <c r="I58" i="7"/>
  <c r="I57" i="7"/>
  <c r="I181" i="7"/>
  <c r="I180" i="7"/>
  <c r="I179" i="7"/>
  <c r="I178" i="7"/>
  <c r="I177" i="7"/>
  <c r="I171" i="7"/>
  <c r="I170" i="7"/>
  <c r="I139" i="7"/>
  <c r="I245" i="7"/>
  <c r="I244" i="7"/>
  <c r="I243" i="7"/>
  <c r="I242" i="7"/>
  <c r="I241" i="7"/>
  <c r="I240" i="7"/>
  <c r="I238" i="7"/>
  <c r="I34" i="7"/>
  <c r="I33" i="7"/>
  <c r="I32" i="7"/>
  <c r="I31" i="7"/>
  <c r="I30" i="7"/>
  <c r="I29" i="7"/>
  <c r="I28" i="7"/>
  <c r="I263" i="7" l="1"/>
</calcChain>
</file>

<file path=xl/sharedStrings.xml><?xml version="1.0" encoding="utf-8"?>
<sst xmlns="http://schemas.openxmlformats.org/spreadsheetml/2006/main" count="4478" uniqueCount="359">
  <si>
    <t>Notebook</t>
  </si>
  <si>
    <t>Frigobar</t>
  </si>
  <si>
    <t>Copa 3º Andar PA</t>
  </si>
  <si>
    <t>Cerimonial</t>
  </si>
  <si>
    <t>Legislativo</t>
  </si>
  <si>
    <t>Sala Chefe TI</t>
  </si>
  <si>
    <t>Compras</t>
  </si>
  <si>
    <t>Patrimônio</t>
  </si>
  <si>
    <t>Documentação</t>
  </si>
  <si>
    <t>Desenvolvimento Sistemas</t>
  </si>
  <si>
    <t>Procuradoria</t>
  </si>
  <si>
    <t>Thiago Ribeiro</t>
  </si>
  <si>
    <t>Cássio</t>
  </si>
  <si>
    <t>Jornalismo</t>
  </si>
  <si>
    <t>Paulo Camolesi</t>
  </si>
  <si>
    <t>Financeiro</t>
  </si>
  <si>
    <t>Recepção</t>
  </si>
  <si>
    <t>Suporte PP</t>
  </si>
  <si>
    <t xml:space="preserve">Objeto </t>
  </si>
  <si>
    <t>Quantidade</t>
  </si>
  <si>
    <t>Justificativa</t>
  </si>
  <si>
    <t>Dotação</t>
  </si>
  <si>
    <t>Departamento</t>
  </si>
  <si>
    <t>Administrativo</t>
  </si>
  <si>
    <t>Fonte orçamento</t>
  </si>
  <si>
    <t xml:space="preserve">Contratação assinatura digital </t>
  </si>
  <si>
    <t xml:space="preserve">Locação   mensal   da   Aplicação   de   Gestão   de   Freqüência conforme especificações do Termo de Referencia, incluindo os serviços de atualização de versões On-line e atendimento por telefone,  e-mail  e  remoto  sem  limite  de  chamadas. .Incluso App móbile para registro de ponto. </t>
  </si>
  <si>
    <t>Contratação de empresa para a realização de serviços visando a operacionalização de programas de estágio de estudantes</t>
  </si>
  <si>
    <t>Contratação de empresa para o fornecimento mensal de cestas básicas de alimentos, limpeza e higiene pessoal a serem distribuídos aos servidores da Câmara</t>
  </si>
  <si>
    <t>Contratação de consultoria para a transmissão relativos à fase 3 do e-Social referente aos servidores do RPPS.</t>
  </si>
  <si>
    <t xml:space="preserve">Contratação de empresa para a prestação de serviços de administração, gerenciamento, emissão e fornecimento de Vale-Refeição, na forma de Cartão Eletrônico com CHIP ou Tarja Magnética </t>
  </si>
  <si>
    <t>Contratação de empresa para a prestação de serviços de Segurança e Saúde do Trabalho (SST)</t>
  </si>
  <si>
    <t>Curso E-social</t>
  </si>
  <si>
    <t xml:space="preserve">Curso de folha de pagamento </t>
  </si>
  <si>
    <t>Curso de LGPD</t>
  </si>
  <si>
    <t>Curso Audesp</t>
  </si>
  <si>
    <t>Recursos Humanos</t>
  </si>
  <si>
    <t>Curso de Capacitação em Direito Financeiro e Orçamentário</t>
  </si>
  <si>
    <t>Curso de Introdução à Lei Geral de Proteção de Dados – LGPD</t>
  </si>
  <si>
    <t>Curso de Processo Político Legislativo, Decreto-lei nº 201/1967 e pedidos de cassação no âmbito legislativo</t>
  </si>
  <si>
    <t>Curso de Sindicância e Processo Administrativo Disciplinar</t>
  </si>
  <si>
    <t>Curso de Capacitação em Gestão de Ouvidoria e Serviço de Informação ao Cidadão</t>
  </si>
  <si>
    <t>Curso de Capacitação de Assessoria Jurídica em Controle Interno</t>
  </si>
  <si>
    <t>Curso de Digitalização e Eliminação de Documentos Públicos</t>
  </si>
  <si>
    <t>Curso de Revisão, Reajuste, Repactuação, Reequilíbrio Econômico-financeiro e aditamentos quantitativos e qualitativos nos Contratos Administrativos</t>
  </si>
  <si>
    <t>Curso de Atualização de Regimento Interno</t>
  </si>
  <si>
    <t>Curso de Prática Legislativa nas sessões e reuniões das Comissões e do Plenário Legislativo.</t>
  </si>
  <si>
    <t>Procuradoria Legislativa</t>
  </si>
  <si>
    <t>Contratação de empresa especializada em pesquisa de artigos e jurisprudência</t>
  </si>
  <si>
    <t>Contratação de empresa especializada em recortes eletrônicos e andamento processual.</t>
  </si>
  <si>
    <t>Contratação de empresa para assessoramento técnico por disponibilização de banco de pareceres.</t>
  </si>
  <si>
    <t>Contratação de empresa especializada em fornecimento de assinaturas de periódicos jurídicos.</t>
  </si>
  <si>
    <t>Livro - Rafael Rezende Oliveira – Licitações e Contratos Administrativos, 12ª ed., Forense, 2023</t>
  </si>
  <si>
    <t>Livro -  Maria Sylvia Zanella Di Pietro - Parcerias na Administração Pública, 13ª ed., 2022</t>
  </si>
  <si>
    <t>Livro - Manual Prático de Contratações Públicas, redigido por advogados públicos, Thoth editora, 2023</t>
  </si>
  <si>
    <t>Livro - Tratado da Nova Lei de Licitações e Contratos Administrativos, Comentada por advogados Públicos, 3ª ed., editora juspodivm, organização de Leandro Sarai</t>
  </si>
  <si>
    <t>Livro -  Harrison Leite – Manual de Direito Financeiro, 12ª ed., 2023</t>
  </si>
  <si>
    <t>Livro -  Ricardo Alexandre –  Direito Tributário, 17ª ed. 2023</t>
  </si>
  <si>
    <t>Livro -  Rafael Rezende Oliveira  - Curso de Direito Administrativo, 11ª ed., Forense, 2023</t>
  </si>
  <si>
    <t>Livro - Rafael Rezende Oliveira e Daniel Amorim   - Improbidade Administrativa, 9ª ed., Forense, 2022</t>
  </si>
  <si>
    <t>Livro - Marcelo Alexandrino Vicente Paulo – Direito Administrativo Descomplicado, 32ª ed. 2023</t>
  </si>
  <si>
    <t>Livro - Marçal Justen Filho – Comentários à Lei de Licitações e Contratações Administrativas, 2ª ed. 2023</t>
  </si>
  <si>
    <t>Curso de Processo e Técnica Legislativa</t>
  </si>
  <si>
    <t>Curso de Capacitação para a Nova Lei de Licitações e Contratos Administrativos</t>
  </si>
  <si>
    <t>Curso de Técnicas de Fiscalização do Tribunal de Contas do Estado</t>
  </si>
  <si>
    <t>Contratação de serviço preventivo e corretivo do gerador com fornecimento de suprimentos básicos</t>
  </si>
  <si>
    <t>Renovação do contrato de serviço de manutenção preventiva e corretiva dos nobreaks - Contrato 50/2019</t>
  </si>
  <si>
    <t xml:space="preserve">Elaboração de projeto para modernização do cabeamento de dados do prédio anexo </t>
  </si>
  <si>
    <t xml:space="preserve">Execução do projeto para modernização do cabeamento de dados do prédio anexo </t>
  </si>
  <si>
    <t>Modernização do cabo de fibra óptica entre os prédios anexo e principal</t>
  </si>
  <si>
    <t>Contratação de serviço de armazenamento em nuvem para backups</t>
  </si>
  <si>
    <t>Renovação do contrato de serviço de e-mail em nuvem</t>
  </si>
  <si>
    <t>Renovação do contrato de serviço de link de internet digital via fibra óptica.</t>
  </si>
  <si>
    <t>Contratação de serviço de link de internet de fibra óptica para o WIFI</t>
  </si>
  <si>
    <t>Novo contrato, referente ao contrato 80/2018 - Prestação de serviço de garantia a   equipamentos   de datacenter   com   suporte   técnico   no   local. Storage DS3512, StorageEXP3512, TS3100 TAPE LIBRARY, Servidores M4</t>
  </si>
  <si>
    <t>Novo contrato, referente ao contrato 27/2018  - Prestação de serviço de garantia aos equipamentos IBM/Lenovo com suporte no local. Storage DS3400, Servidores M3, Storages Storwize V3700</t>
  </si>
  <si>
    <t>Infraestrutura TI</t>
  </si>
  <si>
    <t>Publicação em jornal de Piracicaba de grande circulação (mais de 5 mil exemplares)</t>
  </si>
  <si>
    <t>Flanela de limpeza de equipamentos</t>
  </si>
  <si>
    <t>Pen drive 64 GB</t>
  </si>
  <si>
    <t>Cartão de memória SDXC de no mínimo 150MB/s, classe 10, com capacidade mínima de 64GB (Obs: O cartão não deverá ter qualquer tipo de adaptador)</t>
  </si>
  <si>
    <t>Cartão de memória formato SDXC - Capacidade 64 GB Velocidade de leitura 170MB/s</t>
  </si>
  <si>
    <t>Cartão de memória formato Compact Flash - Capacidade 120 GB Velocidade de leitura 120 MB/s</t>
  </si>
  <si>
    <t>Caderno de rascunho, com espiral, tamanho pequeno</t>
  </si>
  <si>
    <t>Espumas para microfone compatíveis com microfone Shure SM 58, e deve ter dimensões aproximadas de 7cm de altura, por 7cm de largura</t>
  </si>
  <si>
    <t>Papel fotográfico</t>
  </si>
  <si>
    <t>Mesa de som</t>
  </si>
  <si>
    <t>Suporte para computador de mesa</t>
  </si>
  <si>
    <t>Uniformes</t>
  </si>
  <si>
    <t>Gravadores e reprodutores de áudio e vídeo</t>
  </si>
  <si>
    <t>Adesivo para prisma – suplência de vereador</t>
  </si>
  <si>
    <t xml:space="preserve">Estúdio de gravação audiovisual  </t>
  </si>
  <si>
    <t>Sistema de monitoramento e gravação de imagem para a Estação de Transmissão no Capim Fino</t>
  </si>
  <si>
    <t xml:space="preserve">Câmeras de vídeo </t>
  </si>
  <si>
    <t xml:space="preserve">Fita adesiva kraft 48x50mm </t>
  </si>
  <si>
    <t>Switcher de produção audiovisual para uso no novo estúdio</t>
  </si>
  <si>
    <t>Software do Exibidor</t>
  </si>
  <si>
    <t xml:space="preserve">Microfones de mão sem fio </t>
  </si>
  <si>
    <t>Software para edição de vídeo</t>
  </si>
  <si>
    <t>Coletes para repórteres cinematográficos</t>
  </si>
  <si>
    <t>Mesa digitalizadora</t>
  </si>
  <si>
    <t>Equipamento gravador de censura</t>
  </si>
  <si>
    <t xml:space="preserve">Computador de alta performance para uso como exibidor de programação da TV Câmara, com monitor. </t>
  </si>
  <si>
    <t>Monitor 4 k</t>
  </si>
  <si>
    <t>Computadores para ata</t>
  </si>
  <si>
    <t>Computadores e monitores IPS para fotógrafos</t>
  </si>
  <si>
    <t xml:space="preserve">Internet para o capim fino </t>
  </si>
  <si>
    <t>Película para ipad</t>
  </si>
  <si>
    <t>Cabos para microfone</t>
  </si>
  <si>
    <t>Fones de ouvido formato concha</t>
  </si>
  <si>
    <t>Mouse pad</t>
  </si>
  <si>
    <t>Contrato LG Lopes (em andamento) - Engenheiro responsável técnico pela TV Câmara, cargo é exigido por lei</t>
  </si>
  <si>
    <t>Contrato libras (em andamento)</t>
  </si>
  <si>
    <t>Contrato closed caption (em andamento)</t>
  </si>
  <si>
    <t xml:space="preserve">Contrato licença adobe (em andamento) – pode ser que seja preciso ampliar </t>
  </si>
  <si>
    <t>Contrato de honrarias (em andamento)</t>
  </si>
  <si>
    <t>Lenços de papel duplos de 21,0cmx12,7cm (caixinhas com 50 lenços em cada)</t>
  </si>
  <si>
    <t>Lenços de papel triplos de 21,0cmx21,0cm (pacotinhos com 10 lenços em cada)</t>
  </si>
  <si>
    <t>Fone de ouvido intra-auricular com microfone acoplado, com fio, para conectar em microcomputador e em smartphone, cabo de conexão P2 com 3,5cm</t>
  </si>
  <si>
    <t>TVs/Monitores de 60 polegadas</t>
  </si>
  <si>
    <t>Cabo de vídeo digital  (m)</t>
  </si>
  <si>
    <t>Mini computador para uso no sistema de exibição do Closed Caption no plenário</t>
  </si>
  <si>
    <t xml:space="preserve">Caixa Acústica Ativa 10” </t>
  </si>
  <si>
    <t>Caixa Acústica Ativa 10” Salão Nobre</t>
  </si>
  <si>
    <t>Leitor de cartão de alta velocidade</t>
  </si>
  <si>
    <t>Spray de ar comprimido</t>
  </si>
  <si>
    <t>Guarda chuva</t>
  </si>
  <si>
    <t>Rebatedores de flash</t>
  </si>
  <si>
    <t>Cursos em geral: redação para cerimonial, atualização do pracegover, atualização jornalistas, cinegrafistas, fotógrafos, operadores de som e designer</t>
  </si>
  <si>
    <t>Notas adesivas 35x51mm (pacote com 4 unidades)</t>
  </si>
  <si>
    <t>Comunicação</t>
  </si>
  <si>
    <t>Licença Plataforma Alura</t>
  </si>
  <si>
    <t>Fones de Ouvido sem Fio</t>
  </si>
  <si>
    <t>Mesa Estação de Trabalho 3 gavetas em L</t>
  </si>
  <si>
    <t>Armário</t>
  </si>
  <si>
    <t xml:space="preserve">Licença de uso de software de geração de PDF, leitura e assinatura digital digital de documentos </t>
  </si>
  <si>
    <t>Desenvolvimento de Sistemas</t>
  </si>
  <si>
    <t>Luvas Descartáveis para procedimentos não cirúrgicos (vinil, sem pó, lisa, ambidestra) – Caixa com 100 unidades Tamanho M</t>
  </si>
  <si>
    <t>Máscara tripla descartável, com elástico</t>
  </si>
  <si>
    <t>Papel Japonês (de diferentes gramaturas e tonalidades) - Folha 65 x 95</t>
  </si>
  <si>
    <t>Filme Poliester 1m x 50m</t>
  </si>
  <si>
    <t>Fita Mágica 19mm x 20m</t>
  </si>
  <si>
    <t>Etiquetas autoadesivas para DVD/CD</t>
  </si>
  <si>
    <t>Papel Filifold (300g) - Folha 85x100</t>
  </si>
  <si>
    <t>Papel Vegetal (60g/m)</t>
  </si>
  <si>
    <t>Serviço de moldura e remoldura de obras</t>
  </si>
  <si>
    <t>Suporte TI</t>
  </si>
  <si>
    <t>Extensor de cabo USB Macho / Fêmea – 1,5m</t>
  </si>
  <si>
    <t>Fonte para pc HP 402 G1 Sff – Ref.: WMS 150SFX /762395-002 / 150w</t>
  </si>
  <si>
    <t>Pasta térmica de alta condutividade – 5g / Cor cinza / Prata coloidal (em seringa)</t>
  </si>
  <si>
    <t>Limpa contato elétrico – Spray de 300 ml</t>
  </si>
  <si>
    <t>Bateria alcalina 9 v</t>
  </si>
  <si>
    <t>Memória DDR 4 / 3.200 MHZ / 8GB / Com dissipador de calor</t>
  </si>
  <si>
    <t xml:space="preserve">Comunicação </t>
  </si>
  <si>
    <t>Gabinetes</t>
  </si>
  <si>
    <t>Tecnologia da Informação</t>
  </si>
  <si>
    <t>Serviço</t>
  </si>
  <si>
    <t>Aquisição</t>
  </si>
  <si>
    <t>Switches para conexão entre os prédios Anexo e Principal</t>
  </si>
  <si>
    <t>Cadeira (pé fixo)</t>
  </si>
  <si>
    <t>Aparelho de telefone com fio</t>
  </si>
  <si>
    <t>Backdrop (Hall Salão Nobre)</t>
  </si>
  <si>
    <t>Equipamentos para a execução do projeto de modernização dos cabeamentos de dados do prédio anexo</t>
  </si>
  <si>
    <t>Robô de fitas LTO e Fitas LTO (robô 240 fitas)</t>
  </si>
  <si>
    <t>Software de backup para datacenter e licenças</t>
  </si>
  <si>
    <t>Vidro de proteção estação de trabalho</t>
  </si>
  <si>
    <t>Lixeira</t>
  </si>
  <si>
    <t>Prazo entrega / execução</t>
  </si>
  <si>
    <t>Reparo Hydramax</t>
  </si>
  <si>
    <t>Lâmpada tubular LED 9w</t>
  </si>
  <si>
    <t>Lâmpada tubular LED 18w</t>
  </si>
  <si>
    <t>Canaleta 20 x 12</t>
  </si>
  <si>
    <t>Tomada 20A para piso</t>
  </si>
  <si>
    <t>Bóia mecânica 3/4''</t>
  </si>
  <si>
    <t>Caixa de sobrepor 3 módulos</t>
  </si>
  <si>
    <t>Caixa de sobrepor 1 módulo</t>
  </si>
  <si>
    <t>Módulo tomada 10A</t>
  </si>
  <si>
    <t>Módulo RJ11</t>
  </si>
  <si>
    <t>Filtro de linha</t>
  </si>
  <si>
    <t>Veda-rosca</t>
  </si>
  <si>
    <t>Cabo paralelo 2 x 1,5 (m)</t>
  </si>
  <si>
    <t>Cabo telefone 3 pares (m)</t>
  </si>
  <si>
    <t>Infraestrutura e Logística</t>
  </si>
  <si>
    <t>Locação de sistema de solução integrada de gerenciamento de recursos humanos (Contratação de Sistema de Gestão de Recursos Humanos e de Folha de Pagamento (Contrato 37/2019))</t>
  </si>
  <si>
    <t>Curso de capacitação em LGPD</t>
  </si>
  <si>
    <t xml:space="preserve">Curso de capacitação em práticas de Controle Interno </t>
  </si>
  <si>
    <t>Curso de capacitação em Controle Interno – Poder Legislativo</t>
  </si>
  <si>
    <t xml:space="preserve">Curso de capacitação em Lei de Responsabilidade Fiscal </t>
  </si>
  <si>
    <t xml:space="preserve">Controladoria </t>
  </si>
  <si>
    <t>https://www.esafionline.com.br/curso-lgpd</t>
  </si>
  <si>
    <t>https://www.ibrap.org.br/cursos/detalhes/capacitacao-do-controlador-interno-no-poder-legislativo-municipal/</t>
  </si>
  <si>
    <t>https://www.abop.org.br/cursos/curso-sobre-lei-de-responsabilidade-fiscal/</t>
  </si>
  <si>
    <t>https://unipublicabrasil.com.br/curso.php?curso=controle-interno&amp;id=1771</t>
  </si>
  <si>
    <t>Disjuntor bipolar 25A</t>
  </si>
  <si>
    <t>Disjuntor bipolar 16A</t>
  </si>
  <si>
    <t>Disjuntor bipolar 32A</t>
  </si>
  <si>
    <t>Disjuntor unipolar 16A</t>
  </si>
  <si>
    <t>Torneira de pia bica móvel de parede (cozinha)</t>
  </si>
  <si>
    <t>Torneira de pia bica móvel no granito</t>
  </si>
  <si>
    <t>Conduite 3/4'' amarelo</t>
  </si>
  <si>
    <t>Cano de água marrom 3/4''</t>
  </si>
  <si>
    <t>Cotovelo 3/4''</t>
  </si>
  <si>
    <t>Bucha de redução soldável de 32 para 25mm</t>
  </si>
  <si>
    <t xml:space="preserve">Câmera infravermelha Full HD </t>
  </si>
  <si>
    <t>Gravador digital de vídeo 4 canais com HD</t>
  </si>
  <si>
    <t>Fonte 5A 12V</t>
  </si>
  <si>
    <t>Plug P4 macho com borne</t>
  </si>
  <si>
    <t>Caixa organizadora para CFTV</t>
  </si>
  <si>
    <t>Conector BNC macho com mola parafuso</t>
  </si>
  <si>
    <t>Eletroduto galvanizado 1/2''</t>
  </si>
  <si>
    <t>Condolete alumínio montável sem tampa 3/4''</t>
  </si>
  <si>
    <t>Tampa condulete 3/4'' cega</t>
  </si>
  <si>
    <t>Tampão plástico para condulete</t>
  </si>
  <si>
    <t xml:space="preserve">Fita isolante 13/20mt </t>
  </si>
  <si>
    <t>Abraçadeira tipo D 1/2''com cunha</t>
  </si>
  <si>
    <t>Hiperflex 1/2'' antichama preto</t>
  </si>
  <si>
    <t>Arruela para eletroduto 1/2''</t>
  </si>
  <si>
    <t>Cabo flexível 4mm 750V vermelho</t>
  </si>
  <si>
    <t>Cabo flexível 4mm 750V preto</t>
  </si>
  <si>
    <t>Cabo flexível 2,5mm azul</t>
  </si>
  <si>
    <t>Cabo flexível 1,5mm 750V verde</t>
  </si>
  <si>
    <t>Pino macho reto 2P+T 10A cinza</t>
  </si>
  <si>
    <t>Plug horário analógico 10A 220V</t>
  </si>
  <si>
    <t>Pino fêmea 2P+T 10A cinza</t>
  </si>
  <si>
    <t>Tomada de piso 2P+T 20A</t>
  </si>
  <si>
    <t>Plafonier decorativo VMU branco E27 com soquete de porcelana</t>
  </si>
  <si>
    <t>Abraçadeira 28cm x 4,85 preta</t>
  </si>
  <si>
    <t xml:space="preserve">Conector para haste terra </t>
  </si>
  <si>
    <t>Haste terra cobre 1/2 x 2,438mm</t>
  </si>
  <si>
    <t>Cabo PP 3x1,5mm</t>
  </si>
  <si>
    <t>Tinta broto de feijão 18L</t>
  </si>
  <si>
    <t>Tinta branca para piso 18L</t>
  </si>
  <si>
    <t>Tinta cinza para piso 18L</t>
  </si>
  <si>
    <t>Thinner 5L</t>
  </si>
  <si>
    <t>Aguarras 5L</t>
  </si>
  <si>
    <t>Tinta acrílica branca para metal 3,6L</t>
  </si>
  <si>
    <t>Rolo de pelo de carneiro 15cm</t>
  </si>
  <si>
    <t>Rolo de pelo de carneiro 10cm</t>
  </si>
  <si>
    <t>Broca 10 vídea</t>
  </si>
  <si>
    <t>Bits de parafusadeira fenda</t>
  </si>
  <si>
    <t>Bits de parafusadeira philips</t>
  </si>
  <si>
    <t>Rastelo para jardim em ferro</t>
  </si>
  <si>
    <t>Rastelo para jardim em plástico</t>
  </si>
  <si>
    <t>Manutenção e peças veículos</t>
  </si>
  <si>
    <t>Veículos oficiais</t>
  </si>
  <si>
    <t>Almoxarifado</t>
  </si>
  <si>
    <t>Caneta preta</t>
  </si>
  <si>
    <t xml:space="preserve">Caneta azul </t>
  </si>
  <si>
    <t>Agenda Spot</t>
  </si>
  <si>
    <t>Agenda Brochura</t>
  </si>
  <si>
    <t>Cartolina</t>
  </si>
  <si>
    <t>Etiquetas para processos</t>
  </si>
  <si>
    <t>Pastilha / Gel vaso sanitário</t>
  </si>
  <si>
    <t>Setor</t>
  </si>
  <si>
    <t>TOTAL ESTIMADO 2S2023</t>
  </si>
  <si>
    <t>Valor Estimado</t>
  </si>
  <si>
    <t>Compras e Contratos</t>
  </si>
  <si>
    <t>Material</t>
  </si>
  <si>
    <t>Aparelho de Ar-condicionado 24.000 BTU, inverter</t>
  </si>
  <si>
    <t>Fragmentadora com capacidade de pelo menos 20 papéis</t>
  </si>
  <si>
    <t>Pilha recarregável AAA</t>
  </si>
  <si>
    <t xml:space="preserve">Livro: Lei de Licatações comparadas artigo por artigo. Autor: Bruno Verzani L de Almeida e Jamylle Hanna Mansur. Editora Mizuno </t>
  </si>
  <si>
    <t>Licença adobe acrobat PRO</t>
  </si>
  <si>
    <t>https://www.amazon.com.br/Leis-Licita%C3%A7%C3%B5es-Comparadas-Artigo-por/dp/6555262109</t>
  </si>
  <si>
    <t>Computadores</t>
  </si>
  <si>
    <t>Tomada redonda 20A haste longa vermelha</t>
  </si>
  <si>
    <t>Rolo de fita crepe 48mm x 50m</t>
  </si>
  <si>
    <t xml:space="preserve">Gabinetes </t>
  </si>
  <si>
    <t>https://www.magazineluiza.com.br/telefone-s-fio-digital-dect-6-0-c-id-ts3110-intelbras/p/fb0agj8h8b/tf/tfra/</t>
  </si>
  <si>
    <t>https://www.magazineluiza.com.br/telefone-com-fio-intelbras-pleno-preto/p/gbc1a2bfdb/tf/tfto/</t>
  </si>
  <si>
    <t>https://www.magazineluiza.com.br/frigobar-midea-45l-branco-mrc06b1/p/226583300/ed/rcom/</t>
  </si>
  <si>
    <t>Móveis planejados</t>
  </si>
  <si>
    <t>Departamentos e Gabinetes</t>
  </si>
  <si>
    <t>https://www.ideaflex.com.br/cadeira-secretaria-pe-palito-preto?utm_source=Site&amp;utm_medium=GoogleMerchant&amp;utm_campaign=GoogleMerchant&amp;srsltid=AR57-fAiJd5ll1sFE8fXuoGK4IoTWXxMWn61_TylaUE9-EV-2AAyQC0Sn10</t>
  </si>
  <si>
    <t>https://www.americanas.com.br/produto/7297050083?pfm_carac=sintonizador-de-tv&amp;pfm_index=5&amp;pfm_page=search&amp;pfm_pos=grid&amp;pfm_type=search_page&amp;offerId=64305e07579fbc8d911a0d17</t>
  </si>
  <si>
    <t>https://www.telhanorte.com.br/lixeira-em-aco-inox-brilhante-30l-coisas-coisinhas-1713817/p?idsku=1713817&amp;srsltid=AR57-fDIwXiB_Yj3QT9GkpD8DYWWQkPG3V76Sx4EL2n24kluNMc7GrQX8ms</t>
  </si>
  <si>
    <t>Aparelho de telefone sem fio (com identificador de chamadas)</t>
  </si>
  <si>
    <t>Gabinete Paulo Henrique</t>
  </si>
  <si>
    <t>Passado pelo compras e contratos em 03/07/2023, conforme solicitação de compras emitida pelo gabinete.</t>
  </si>
  <si>
    <t>Módulo cego (Compatível com a caixa)</t>
  </si>
  <si>
    <t>Lâmpada LED A65 E-27 6500K</t>
  </si>
  <si>
    <t>Conector unidut cônico 1/2''</t>
  </si>
  <si>
    <t>Tinta verde para ambientes 18L</t>
  </si>
  <si>
    <t>Desengripante Líquido (tipo WD40)</t>
  </si>
  <si>
    <t>Massa corrida 18L</t>
  </si>
  <si>
    <t>Carregador de pilha compatível com pilhas AA e AAA</t>
  </si>
  <si>
    <t>Assinatura Anual do serviço “Microsoft 365” para pelo menos 6 usuários</t>
  </si>
  <si>
    <t>Livro: Marçal Justen Filho – Comentários à Lei de Licitações e Contratações Administrativas, 2ª ed. 2023</t>
  </si>
  <si>
    <t>Pontos de TV a cabo (Net)</t>
  </si>
  <si>
    <t>Capa para Ipad</t>
  </si>
  <si>
    <t>Encoder e Decoder</t>
  </si>
  <si>
    <t>DVD - R 4.7 Gb 120 minutos - com capa acrílica</t>
  </si>
  <si>
    <t>Telefone sem fio (com identificador de chamadas)</t>
  </si>
  <si>
    <t>Lanches para servidores e alunos do Projeto "Conheça o Legislativo"</t>
  </si>
  <si>
    <t>Polpas de frutas diversas congeladas kg</t>
  </si>
  <si>
    <t>Sintonizador TV Câmara</t>
  </si>
  <si>
    <t>Fita dupla face VHB 19mmX20m</t>
  </si>
  <si>
    <t>Código / Nome do Grupo</t>
  </si>
  <si>
    <t>S/N</t>
  </si>
  <si>
    <t xml:space="preserve">Categoria </t>
  </si>
  <si>
    <t>Número Sequencial</t>
  </si>
  <si>
    <t>Unidade</t>
  </si>
  <si>
    <t xml:space="preserve">Un </t>
  </si>
  <si>
    <t>Cadeira tipo presidente</t>
  </si>
  <si>
    <t>Revisão Veículos</t>
  </si>
  <si>
    <t>Alinhamento e balanceamento de rodas</t>
  </si>
  <si>
    <t>Bateria para veículo</t>
  </si>
  <si>
    <t>Palheta Limpador parabrisa</t>
  </si>
  <si>
    <t>Suspensão</t>
  </si>
  <si>
    <t>Óleo e filtros</t>
  </si>
  <si>
    <t>Pneus</t>
  </si>
  <si>
    <t xml:space="preserve">Outras peças </t>
  </si>
  <si>
    <t>Seguro automotivo</t>
  </si>
  <si>
    <t>Cadeira giratória alta</t>
  </si>
  <si>
    <t>Aparelho ar condicionado piso-teto 60.000 BTUS - 220V</t>
  </si>
  <si>
    <t>Aparelho ar condicionado split 18.000 BTUS - 220V</t>
  </si>
  <si>
    <t>Aparelho ar condicionado split 30.000 BTUS - 220V</t>
  </si>
  <si>
    <t>Serviço de desinstalação de aparelho de ar condicionado</t>
  </si>
  <si>
    <t>Serviço de instalação de aparelho de ar condicionado</t>
  </si>
  <si>
    <t>Pilha recarregável AA</t>
  </si>
  <si>
    <t>Qtde</t>
  </si>
  <si>
    <t>PLANO ANUAL DE COMPRAS - 2º SEMESTRE 2023</t>
  </si>
  <si>
    <t xml:space="preserve">WAGNER ALEXANDRE DE OLIVEIRA </t>
  </si>
  <si>
    <t>Presidente da Câmara</t>
  </si>
  <si>
    <t>_____________________________________________________________</t>
  </si>
  <si>
    <t>Ciente, de acordo.</t>
  </si>
  <si>
    <t>Publique-se.</t>
  </si>
  <si>
    <t>Lente EF-S 10-18mm f/4.5-5.6 IS STM CANON</t>
  </si>
  <si>
    <t>Lente objetiva EF-S 55-250mm F/4-5.6 IS STM CANON</t>
  </si>
  <si>
    <t>Flash Speedlite 430EX III-RT CANON</t>
  </si>
  <si>
    <t>Grip Bateria BG E8 para CANON T5I</t>
  </si>
  <si>
    <t>Bateria Extra LP E8</t>
  </si>
  <si>
    <t>Aquisição de software de suporte técnico remoto para permitir que os técnicos de TI se conectem aos computadores dos usuários remotamente para apoio técnico.</t>
  </si>
  <si>
    <t>Substituição da placa do Retificador e de Controle DSP do Nobreak localizado no Plenário.</t>
  </si>
  <si>
    <t>Almofada refil para carimbo automático</t>
  </si>
  <si>
    <t>Maleta plástica organizadora empilhável 26L</t>
  </si>
  <si>
    <t>Mesa para reuniões</t>
  </si>
  <si>
    <t>Cooktop indução</t>
  </si>
  <si>
    <t>Soprador / aspirador de folhas elétrico</t>
  </si>
  <si>
    <t>Aparador de poda elétrico cerca-viva</t>
  </si>
  <si>
    <t>Aquisição de catracas/cancelas com leitor facial</t>
  </si>
  <si>
    <t>Catraca: Implantação, instalação, configuração e treinamento do equipamento; Instalação e treinamento do software via acesso remoto; Suporte técnico remoto ilimitado por 60 dias sem custo adicional</t>
  </si>
  <si>
    <t>Software de gerenciamento de acessos da catraca (licença vitalícia)</t>
  </si>
  <si>
    <t>Hospedagem (diária)</t>
  </si>
  <si>
    <t>Execução projeto ar condicionado (Prédio Anexo)</t>
  </si>
  <si>
    <t>Materiais para manutenção prédios</t>
  </si>
  <si>
    <t>Serviço de manutenção de digitalizadora</t>
  </si>
  <si>
    <t>Pilha Alcalina CLR14 1.5V (caixa 02 unidades)</t>
  </si>
  <si>
    <t xml:space="preserve">Armários vestiário portas longas </t>
  </si>
  <si>
    <t xml:space="preserve">Armários tipo guarda-volumes (08 portas) </t>
  </si>
  <si>
    <t xml:space="preserve">Armários tipo guarda-volumes (16 portas) </t>
  </si>
  <si>
    <t>Armário 02 portas</t>
  </si>
  <si>
    <t>Projeto executivo para construção e/ou reforma de prédio</t>
  </si>
  <si>
    <t>Garrafa térmica em inox 1 litro</t>
  </si>
  <si>
    <t>Garrafa térmica em inox 1,8 litros</t>
  </si>
  <si>
    <t>Garrafa térmica em inox 500 ml</t>
  </si>
  <si>
    <t>Streaming para rádio web da Câmara</t>
  </si>
  <si>
    <t>Caldeirão indução</t>
  </si>
  <si>
    <t>Conjunto panela indução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</si>
</sst>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4" fontId="2" fillId="0" borderId="1" xfId="0" applyNumberFormat="1" applyFont="1" applyFill="1" applyBorder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4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4" fontId="6" fillId="2" borderId="0" xfId="0" applyNumberFormat="1" applyFont="1" applyFill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gazineluiza.com.br/telefone-s-fio-digital-dect-6-0-c-id-ts3110-intelbras/p/fb0agj8h8b/tf/tfra/" TargetMode="External"/><Relationship Id="rId13" Type="http://schemas.openxmlformats.org/officeDocument/2006/relationships/hyperlink" Target="https://www.telhanorte.com.br/lixeira-em-aco-inox-brilhante-30l-coisas-coisinhas-1713817/p?idsku=1713817&amp;srsltid=AR57-fDIwXiB_Yj3QT9GkpD8DYWWQkPG3V76Sx4EL2n24kluNMc7GrQX8ms" TargetMode="External"/><Relationship Id="rId3" Type="http://schemas.openxmlformats.org/officeDocument/2006/relationships/hyperlink" Target="https://unipublicabrasil.com.br/curso.php?curso=controle-interno&amp;id=1771" TargetMode="External"/><Relationship Id="rId7" Type="http://schemas.openxmlformats.org/officeDocument/2006/relationships/hyperlink" Target="https://www.magazineluiza.com.br/telefone-s-fio-digital-dect-6-0-c-id-ts3110-intelbras/p/fb0agj8h8b/tf/tfra/" TargetMode="External"/><Relationship Id="rId12" Type="http://schemas.openxmlformats.org/officeDocument/2006/relationships/hyperlink" Target="https://www.americanas.com.br/produto/7297050083?pfm_carac=sintonizador-de-tv&amp;pfm_index=5&amp;pfm_page=search&amp;pfm_pos=grid&amp;pfm_type=search_page&amp;offerId=64305e07579fbc8d911a0d17" TargetMode="External"/><Relationship Id="rId2" Type="http://schemas.openxmlformats.org/officeDocument/2006/relationships/hyperlink" Target="https://www.abop.org.br/cursos/curso-sobre-lei-de-responsabilidade-fiscal/" TargetMode="External"/><Relationship Id="rId1" Type="http://schemas.openxmlformats.org/officeDocument/2006/relationships/hyperlink" Target="https://www.ibrap.org.br/cursos/detalhes/capacitacao-do-controlador-interno-no-poder-legislativo-municipal/" TargetMode="External"/><Relationship Id="rId6" Type="http://schemas.openxmlformats.org/officeDocument/2006/relationships/hyperlink" Target="https://www.magazineluiza.com.br/telefone-s-fio-digital-dect-6-0-c-id-ts3110-intelbras/p/fb0agj8h8b/tf/tfra/" TargetMode="External"/><Relationship Id="rId11" Type="http://schemas.openxmlformats.org/officeDocument/2006/relationships/hyperlink" Target="https://www.ideaflex.com.br/cadeira-secretaria-pe-palito-preto?utm_source=Site&amp;utm_medium=GoogleMerchant&amp;utm_campaign=GoogleMerchant&amp;srsltid=AR57-fAiJd5ll1sFE8fXuoGK4IoTWXxMWn61_TylaUE9-EV-2AAyQC0Sn10" TargetMode="External"/><Relationship Id="rId5" Type="http://schemas.openxmlformats.org/officeDocument/2006/relationships/hyperlink" Target="https://www.amazon.com.br/Leis-Licita%C3%A7%C3%B5es-Comparadas-Artigo-por/dp/6555262109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ideaflex.com.br/cadeira-secretaria-pe-palito-preto?utm_source=Site&amp;utm_medium=GoogleMerchant&amp;utm_campaign=GoogleMerchant&amp;srsltid=AR57-fAiJd5ll1sFE8fXuoGK4IoTWXxMWn61_TylaUE9-EV-2AAyQC0Sn10" TargetMode="External"/><Relationship Id="rId4" Type="http://schemas.openxmlformats.org/officeDocument/2006/relationships/hyperlink" Target="https://www.esafionline.com.br/curso-lgpd" TargetMode="External"/><Relationship Id="rId9" Type="http://schemas.openxmlformats.org/officeDocument/2006/relationships/hyperlink" Target="https://www.magazineluiza.com.br/telefone-com-fio-intelbras-pleno-preto/p/gbc1a2bfdb/tf/tfto/" TargetMode="External"/><Relationship Id="rId14" Type="http://schemas.openxmlformats.org/officeDocument/2006/relationships/hyperlink" Target="https://www.magazineluiza.com.br/telefone-s-fio-digital-dect-6-0-c-id-ts3110-intelbras/p/fb0agj8h8b/tf/tfr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opLeftCell="I1" zoomScale="160" zoomScaleNormal="160" workbookViewId="0">
      <pane ySplit="3" topLeftCell="A250" activePane="bottomLeft" state="frozen"/>
      <selection activeCell="C1" sqref="C1"/>
      <selection pane="bottomLeft" activeCell="N263" sqref="N263"/>
    </sheetView>
  </sheetViews>
  <sheetFormatPr defaultRowHeight="11.25" x14ac:dyDescent="0.25"/>
  <cols>
    <col min="1" max="1" width="15.42578125" style="2" customWidth="1"/>
    <col min="2" max="2" width="73.85546875" style="12" customWidth="1"/>
    <col min="3" max="3" width="12" style="25" customWidth="1"/>
    <col min="4" max="4" width="13.42578125" style="6" customWidth="1"/>
    <col min="5" max="5" width="24.42578125" style="24" customWidth="1"/>
    <col min="6" max="6" width="20" style="7" customWidth="1"/>
    <col min="7" max="7" width="31.5703125" style="8" customWidth="1"/>
    <col min="8" max="8" width="25.5703125" style="23" bestFit="1" customWidth="1"/>
    <col min="9" max="9" width="18.28515625" style="10" customWidth="1"/>
    <col min="10" max="10" width="51" style="5" customWidth="1"/>
    <col min="11" max="11" width="34.42578125" style="5" customWidth="1"/>
    <col min="12" max="12" width="24.140625" style="5" customWidth="1"/>
    <col min="13" max="13" width="14.28515625" style="2" bestFit="1" customWidth="1"/>
    <col min="14" max="16384" width="9.140625" style="2"/>
  </cols>
  <sheetData>
    <row r="1" spans="1:13" ht="18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3" ht="12.75" x14ac:dyDescent="0.25">
      <c r="A3" s="29" t="s">
        <v>299</v>
      </c>
      <c r="B3" s="26" t="s">
        <v>18</v>
      </c>
      <c r="C3" s="26" t="s">
        <v>301</v>
      </c>
      <c r="D3" s="30" t="s">
        <v>19</v>
      </c>
      <c r="E3" s="32" t="s">
        <v>253</v>
      </c>
      <c r="F3" s="26" t="s">
        <v>22</v>
      </c>
      <c r="G3" s="13" t="s">
        <v>20</v>
      </c>
      <c r="H3" s="26" t="s">
        <v>167</v>
      </c>
      <c r="I3" s="28" t="s">
        <v>255</v>
      </c>
      <c r="J3" s="1" t="s">
        <v>24</v>
      </c>
      <c r="K3" s="1" t="s">
        <v>21</v>
      </c>
      <c r="L3" s="27" t="s">
        <v>297</v>
      </c>
      <c r="M3" s="29" t="s">
        <v>300</v>
      </c>
    </row>
    <row r="4" spans="1:13" s="8" customFormat="1" x14ac:dyDescent="0.25">
      <c r="A4" s="3" t="s">
        <v>257</v>
      </c>
      <c r="B4" s="11" t="s">
        <v>133</v>
      </c>
      <c r="C4" s="1" t="s">
        <v>302</v>
      </c>
      <c r="D4" s="17">
        <v>1</v>
      </c>
      <c r="E4" s="33" t="s">
        <v>9</v>
      </c>
      <c r="F4" s="16" t="s">
        <v>155</v>
      </c>
      <c r="G4" s="4"/>
      <c r="H4" s="31">
        <v>45291</v>
      </c>
      <c r="I4" s="9">
        <v>1057.5</v>
      </c>
      <c r="J4" s="4"/>
      <c r="K4" s="4"/>
      <c r="L4" s="16" t="s">
        <v>298</v>
      </c>
      <c r="M4" s="4"/>
    </row>
    <row r="5" spans="1:13" s="8" customFormat="1" x14ac:dyDescent="0.25">
      <c r="A5" s="3" t="s">
        <v>257</v>
      </c>
      <c r="B5" s="11" t="s">
        <v>133</v>
      </c>
      <c r="C5" s="1" t="s">
        <v>302</v>
      </c>
      <c r="D5" s="17">
        <v>2</v>
      </c>
      <c r="E5" s="33" t="s">
        <v>47</v>
      </c>
      <c r="F5" s="16" t="s">
        <v>10</v>
      </c>
      <c r="G5" s="4"/>
      <c r="H5" s="31">
        <v>45291</v>
      </c>
      <c r="I5" s="9">
        <v>1057.5</v>
      </c>
      <c r="J5" s="4"/>
      <c r="K5" s="4"/>
      <c r="L5" s="16" t="s">
        <v>298</v>
      </c>
      <c r="M5" s="4"/>
    </row>
    <row r="6" spans="1:13" s="8" customFormat="1" x14ac:dyDescent="0.25">
      <c r="A6" s="3" t="s">
        <v>257</v>
      </c>
      <c r="B6" s="18" t="s">
        <v>165</v>
      </c>
      <c r="C6" s="1" t="s">
        <v>302</v>
      </c>
      <c r="D6" s="17">
        <v>1</v>
      </c>
      <c r="E6" s="33" t="s">
        <v>11</v>
      </c>
      <c r="F6" s="16" t="s">
        <v>154</v>
      </c>
      <c r="G6" s="4"/>
      <c r="H6" s="31">
        <v>45291</v>
      </c>
      <c r="I6" s="9">
        <v>370</v>
      </c>
      <c r="J6" s="4"/>
      <c r="K6" s="4"/>
      <c r="L6" s="16" t="s">
        <v>298</v>
      </c>
      <c r="M6" s="4"/>
    </row>
    <row r="7" spans="1:13" s="8" customFormat="1" x14ac:dyDescent="0.25">
      <c r="A7" s="3" t="s">
        <v>257</v>
      </c>
      <c r="B7" s="18" t="s">
        <v>165</v>
      </c>
      <c r="C7" s="1" t="s">
        <v>302</v>
      </c>
      <c r="D7" s="17">
        <v>3</v>
      </c>
      <c r="E7" s="33" t="s">
        <v>12</v>
      </c>
      <c r="F7" s="16" t="s">
        <v>154</v>
      </c>
      <c r="G7" s="4"/>
      <c r="H7" s="31">
        <v>45291</v>
      </c>
      <c r="I7" s="9">
        <f>3*370</f>
        <v>1110</v>
      </c>
      <c r="J7" s="4"/>
      <c r="K7" s="4"/>
      <c r="L7" s="16" t="s">
        <v>298</v>
      </c>
      <c r="M7" s="4"/>
    </row>
    <row r="8" spans="1:13" s="8" customFormat="1" x14ac:dyDescent="0.25">
      <c r="A8" s="3" t="s">
        <v>257</v>
      </c>
      <c r="B8" s="18" t="s">
        <v>165</v>
      </c>
      <c r="C8" s="1" t="s">
        <v>302</v>
      </c>
      <c r="D8" s="17">
        <v>1</v>
      </c>
      <c r="E8" s="33" t="s">
        <v>2</v>
      </c>
      <c r="F8" s="16" t="s">
        <v>23</v>
      </c>
      <c r="G8" s="4"/>
      <c r="H8" s="31">
        <v>45291</v>
      </c>
      <c r="I8" s="9">
        <v>370</v>
      </c>
      <c r="J8" s="4"/>
      <c r="K8" s="4"/>
      <c r="L8" s="16" t="s">
        <v>298</v>
      </c>
      <c r="M8" s="4"/>
    </row>
    <row r="9" spans="1:13" s="8" customFormat="1" ht="36" x14ac:dyDescent="0.25">
      <c r="A9" s="3" t="s">
        <v>257</v>
      </c>
      <c r="B9" s="18" t="s">
        <v>159</v>
      </c>
      <c r="C9" s="1" t="s">
        <v>302</v>
      </c>
      <c r="D9" s="17">
        <v>2</v>
      </c>
      <c r="E9" s="33" t="s">
        <v>13</v>
      </c>
      <c r="F9" s="16" t="s">
        <v>153</v>
      </c>
      <c r="G9" s="4"/>
      <c r="H9" s="31">
        <v>45291</v>
      </c>
      <c r="I9" s="9">
        <v>420</v>
      </c>
      <c r="J9" s="19" t="s">
        <v>273</v>
      </c>
      <c r="K9" s="4"/>
      <c r="L9" s="16" t="s">
        <v>298</v>
      </c>
      <c r="M9" s="4"/>
    </row>
    <row r="10" spans="1:13" s="8" customFormat="1" ht="36" x14ac:dyDescent="0.25">
      <c r="A10" s="3" t="s">
        <v>257</v>
      </c>
      <c r="B10" s="18" t="s">
        <v>159</v>
      </c>
      <c r="C10" s="1" t="s">
        <v>302</v>
      </c>
      <c r="D10" s="17">
        <v>5</v>
      </c>
      <c r="E10" s="33" t="s">
        <v>47</v>
      </c>
      <c r="F10" s="16" t="s">
        <v>10</v>
      </c>
      <c r="G10" s="4"/>
      <c r="H10" s="31">
        <v>45291</v>
      </c>
      <c r="I10" s="9">
        <f>5*210</f>
        <v>1050</v>
      </c>
      <c r="J10" s="19" t="s">
        <v>273</v>
      </c>
      <c r="K10" s="4"/>
      <c r="L10" s="16" t="s">
        <v>298</v>
      </c>
      <c r="M10" s="4"/>
    </row>
    <row r="11" spans="1:13" s="8" customFormat="1" ht="36" x14ac:dyDescent="0.25">
      <c r="A11" s="3" t="s">
        <v>257</v>
      </c>
      <c r="B11" s="18" t="s">
        <v>159</v>
      </c>
      <c r="C11" s="1" t="s">
        <v>302</v>
      </c>
      <c r="D11" s="17">
        <v>2</v>
      </c>
      <c r="E11" s="33" t="s">
        <v>3</v>
      </c>
      <c r="F11" s="16" t="s">
        <v>153</v>
      </c>
      <c r="G11" s="4"/>
      <c r="H11" s="31">
        <v>45291</v>
      </c>
      <c r="I11" s="9">
        <v>420</v>
      </c>
      <c r="J11" s="19" t="s">
        <v>273</v>
      </c>
      <c r="K11" s="4"/>
      <c r="L11" s="16" t="s">
        <v>298</v>
      </c>
      <c r="M11" s="4"/>
    </row>
    <row r="12" spans="1:13" s="8" customFormat="1" ht="36" x14ac:dyDescent="0.25">
      <c r="A12" s="3" t="s">
        <v>257</v>
      </c>
      <c r="B12" s="18" t="s">
        <v>159</v>
      </c>
      <c r="C12" s="1" t="s">
        <v>302</v>
      </c>
      <c r="D12" s="17">
        <v>2</v>
      </c>
      <c r="E12" s="33" t="s">
        <v>14</v>
      </c>
      <c r="F12" s="16" t="s">
        <v>154</v>
      </c>
      <c r="G12" s="4"/>
      <c r="H12" s="31">
        <v>45291</v>
      </c>
      <c r="I12" s="9">
        <v>420</v>
      </c>
      <c r="J12" s="19" t="s">
        <v>273</v>
      </c>
      <c r="K12" s="4"/>
      <c r="L12" s="16" t="s">
        <v>298</v>
      </c>
      <c r="M12" s="4"/>
    </row>
    <row r="13" spans="1:13" s="8" customFormat="1" ht="22.5" x14ac:dyDescent="0.25">
      <c r="A13" s="3" t="s">
        <v>257</v>
      </c>
      <c r="B13" s="18" t="s">
        <v>271</v>
      </c>
      <c r="C13" s="1" t="s">
        <v>302</v>
      </c>
      <c r="D13" s="17">
        <v>1</v>
      </c>
      <c r="E13" s="33" t="s">
        <v>272</v>
      </c>
      <c r="F13" s="16" t="s">
        <v>272</v>
      </c>
      <c r="G13" s="4"/>
      <c r="H13" s="31">
        <v>45291</v>
      </c>
      <c r="I13" s="9">
        <v>100000</v>
      </c>
      <c r="J13" s="20"/>
      <c r="K13" s="4"/>
      <c r="L13" s="16" t="s">
        <v>298</v>
      </c>
      <c r="M13" s="4"/>
    </row>
    <row r="14" spans="1:13" s="8" customFormat="1" x14ac:dyDescent="0.25">
      <c r="A14" s="3" t="s">
        <v>257</v>
      </c>
      <c r="B14" s="11" t="s">
        <v>133</v>
      </c>
      <c r="C14" s="1" t="s">
        <v>302</v>
      </c>
      <c r="D14" s="15">
        <v>1</v>
      </c>
      <c r="E14" s="33" t="s">
        <v>6</v>
      </c>
      <c r="F14" s="16" t="s">
        <v>23</v>
      </c>
      <c r="G14" s="4"/>
      <c r="H14" s="31">
        <v>45291</v>
      </c>
      <c r="I14" s="9">
        <v>1057.5</v>
      </c>
      <c r="J14" s="4"/>
      <c r="K14" s="4"/>
      <c r="L14" s="16" t="s">
        <v>298</v>
      </c>
      <c r="M14" s="4"/>
    </row>
    <row r="15" spans="1:13" s="8" customFormat="1" x14ac:dyDescent="0.25">
      <c r="A15" s="3" t="s">
        <v>257</v>
      </c>
      <c r="B15" s="11" t="s">
        <v>133</v>
      </c>
      <c r="C15" s="1" t="s">
        <v>302</v>
      </c>
      <c r="D15" s="15">
        <v>1</v>
      </c>
      <c r="E15" s="33" t="s">
        <v>47</v>
      </c>
      <c r="F15" s="16" t="s">
        <v>10</v>
      </c>
      <c r="G15" s="4"/>
      <c r="H15" s="31">
        <v>45291</v>
      </c>
      <c r="I15" s="9">
        <v>1057.5</v>
      </c>
      <c r="J15" s="4"/>
      <c r="K15" s="4"/>
      <c r="L15" s="16" t="s">
        <v>298</v>
      </c>
      <c r="M15" s="4"/>
    </row>
    <row r="16" spans="1:13" s="8" customFormat="1" ht="27" x14ac:dyDescent="0.25">
      <c r="A16" s="3" t="s">
        <v>257</v>
      </c>
      <c r="B16" s="18" t="s">
        <v>295</v>
      </c>
      <c r="C16" s="1" t="s">
        <v>302</v>
      </c>
      <c r="D16" s="17">
        <v>1</v>
      </c>
      <c r="E16" s="33" t="s">
        <v>16</v>
      </c>
      <c r="F16" s="16" t="s">
        <v>23</v>
      </c>
      <c r="G16" s="4"/>
      <c r="H16" s="31">
        <v>45291</v>
      </c>
      <c r="I16" s="9">
        <v>489</v>
      </c>
      <c r="J16" s="19" t="s">
        <v>274</v>
      </c>
      <c r="K16" s="4"/>
      <c r="L16" s="16" t="s">
        <v>298</v>
      </c>
      <c r="M16" s="4"/>
    </row>
    <row r="17" spans="1:13" s="8" customFormat="1" ht="18" x14ac:dyDescent="0.25">
      <c r="A17" s="3" t="s">
        <v>257</v>
      </c>
      <c r="B17" s="18" t="s">
        <v>160</v>
      </c>
      <c r="C17" s="1" t="s">
        <v>302</v>
      </c>
      <c r="D17" s="17">
        <v>5</v>
      </c>
      <c r="E17" s="33" t="s">
        <v>154</v>
      </c>
      <c r="F17" s="16" t="s">
        <v>154</v>
      </c>
      <c r="G17" s="4"/>
      <c r="H17" s="31">
        <v>45291</v>
      </c>
      <c r="I17" s="9">
        <f>5*66</f>
        <v>330</v>
      </c>
      <c r="J17" s="19" t="s">
        <v>269</v>
      </c>
      <c r="K17" s="4"/>
      <c r="L17" s="16" t="s">
        <v>298</v>
      </c>
      <c r="M17" s="4"/>
    </row>
    <row r="18" spans="1:13" s="8" customFormat="1" ht="18" x14ac:dyDescent="0.25">
      <c r="A18" s="3" t="s">
        <v>257</v>
      </c>
      <c r="B18" s="18" t="s">
        <v>276</v>
      </c>
      <c r="C18" s="1" t="s">
        <v>302</v>
      </c>
      <c r="D18" s="17">
        <v>1</v>
      </c>
      <c r="E18" s="33" t="s">
        <v>267</v>
      </c>
      <c r="F18" s="16" t="s">
        <v>154</v>
      </c>
      <c r="G18" s="4"/>
      <c r="H18" s="31">
        <v>45291</v>
      </c>
      <c r="I18" s="9">
        <v>141.55000000000001</v>
      </c>
      <c r="J18" s="19" t="s">
        <v>268</v>
      </c>
      <c r="K18" s="4"/>
      <c r="L18" s="16" t="s">
        <v>298</v>
      </c>
      <c r="M18" s="4"/>
    </row>
    <row r="19" spans="1:13" s="8" customFormat="1" ht="18" x14ac:dyDescent="0.25">
      <c r="A19" s="3" t="s">
        <v>257</v>
      </c>
      <c r="B19" s="18" t="s">
        <v>276</v>
      </c>
      <c r="C19" s="1" t="s">
        <v>302</v>
      </c>
      <c r="D19" s="17">
        <v>1</v>
      </c>
      <c r="E19" s="33" t="s">
        <v>17</v>
      </c>
      <c r="F19" s="16" t="s">
        <v>155</v>
      </c>
      <c r="G19" s="4"/>
      <c r="H19" s="31">
        <v>45291</v>
      </c>
      <c r="I19" s="9">
        <v>141.55000000000001</v>
      </c>
      <c r="J19" s="19" t="s">
        <v>268</v>
      </c>
      <c r="K19" s="4"/>
      <c r="L19" s="16" t="s">
        <v>298</v>
      </c>
      <c r="M19" s="4"/>
    </row>
    <row r="20" spans="1:13" s="8" customFormat="1" ht="33.75" x14ac:dyDescent="0.25">
      <c r="A20" s="3" t="s">
        <v>257</v>
      </c>
      <c r="B20" s="18" t="s">
        <v>276</v>
      </c>
      <c r="C20" s="1" t="s">
        <v>302</v>
      </c>
      <c r="D20" s="17">
        <v>3</v>
      </c>
      <c r="E20" s="33" t="s">
        <v>277</v>
      </c>
      <c r="F20" s="16" t="s">
        <v>154</v>
      </c>
      <c r="G20" s="4" t="s">
        <v>278</v>
      </c>
      <c r="H20" s="31">
        <v>45291</v>
      </c>
      <c r="I20" s="9">
        <f>141.55*3</f>
        <v>424.65000000000003</v>
      </c>
      <c r="J20" s="19" t="s">
        <v>268</v>
      </c>
      <c r="K20" s="4"/>
      <c r="L20" s="16" t="s">
        <v>298</v>
      </c>
      <c r="M20" s="4"/>
    </row>
    <row r="21" spans="1:13" s="8" customFormat="1" ht="18" x14ac:dyDescent="0.25">
      <c r="A21" s="3" t="s">
        <v>257</v>
      </c>
      <c r="B21" s="18" t="s">
        <v>276</v>
      </c>
      <c r="C21" s="1" t="s">
        <v>302</v>
      </c>
      <c r="D21" s="17">
        <v>1</v>
      </c>
      <c r="E21" s="33" t="s">
        <v>5</v>
      </c>
      <c r="F21" s="16" t="s">
        <v>155</v>
      </c>
      <c r="G21" s="4"/>
      <c r="H21" s="31">
        <v>45291</v>
      </c>
      <c r="I21" s="9">
        <v>141.55000000000001</v>
      </c>
      <c r="J21" s="19" t="s">
        <v>268</v>
      </c>
      <c r="K21" s="4"/>
      <c r="L21" s="16" t="s">
        <v>298</v>
      </c>
      <c r="M21" s="4"/>
    </row>
    <row r="22" spans="1:13" s="8" customFormat="1" ht="18" x14ac:dyDescent="0.25">
      <c r="A22" s="3" t="s">
        <v>257</v>
      </c>
      <c r="B22" s="18" t="s">
        <v>276</v>
      </c>
      <c r="C22" s="1" t="s">
        <v>302</v>
      </c>
      <c r="D22" s="17">
        <v>3</v>
      </c>
      <c r="E22" s="33" t="s">
        <v>3</v>
      </c>
      <c r="F22" s="16" t="s">
        <v>153</v>
      </c>
      <c r="G22" s="4"/>
      <c r="H22" s="31">
        <v>45291</v>
      </c>
      <c r="I22" s="9">
        <f>3*141.55</f>
        <v>424.65000000000003</v>
      </c>
      <c r="J22" s="19" t="s">
        <v>268</v>
      </c>
      <c r="K22" s="4"/>
      <c r="L22" s="16" t="s">
        <v>298</v>
      </c>
      <c r="M22" s="4"/>
    </row>
    <row r="23" spans="1:13" s="8" customFormat="1" ht="18" x14ac:dyDescent="0.25">
      <c r="A23" s="3" t="s">
        <v>257</v>
      </c>
      <c r="B23" s="18" t="s">
        <v>276</v>
      </c>
      <c r="C23" s="1" t="s">
        <v>302</v>
      </c>
      <c r="D23" s="17">
        <v>4</v>
      </c>
      <c r="E23" s="33" t="s">
        <v>47</v>
      </c>
      <c r="F23" s="16" t="s">
        <v>10</v>
      </c>
      <c r="G23" s="4"/>
      <c r="H23" s="31">
        <v>45291</v>
      </c>
      <c r="I23" s="9">
        <f>4*141.55</f>
        <v>566.20000000000005</v>
      </c>
      <c r="J23" s="19" t="s">
        <v>268</v>
      </c>
      <c r="K23" s="4"/>
      <c r="L23" s="16" t="s">
        <v>298</v>
      </c>
      <c r="M23" s="4"/>
    </row>
    <row r="24" spans="1:13" s="8" customFormat="1" ht="18" x14ac:dyDescent="0.25">
      <c r="A24" s="3" t="s">
        <v>257</v>
      </c>
      <c r="B24" s="11" t="s">
        <v>1</v>
      </c>
      <c r="C24" s="1" t="s">
        <v>302</v>
      </c>
      <c r="D24" s="15">
        <v>1</v>
      </c>
      <c r="E24" s="33" t="s">
        <v>9</v>
      </c>
      <c r="F24" s="16" t="s">
        <v>155</v>
      </c>
      <c r="G24" s="4"/>
      <c r="H24" s="31">
        <v>45291</v>
      </c>
      <c r="I24" s="9">
        <v>807.49</v>
      </c>
      <c r="J24" s="19" t="s">
        <v>270</v>
      </c>
      <c r="K24" s="4"/>
      <c r="L24" s="16" t="s">
        <v>298</v>
      </c>
      <c r="M24" s="4"/>
    </row>
    <row r="25" spans="1:13" s="8" customFormat="1" x14ac:dyDescent="0.25">
      <c r="A25" s="3" t="s">
        <v>257</v>
      </c>
      <c r="B25" s="18" t="s">
        <v>161</v>
      </c>
      <c r="C25" s="1" t="s">
        <v>302</v>
      </c>
      <c r="D25" s="17">
        <v>1</v>
      </c>
      <c r="E25" s="33" t="s">
        <v>3</v>
      </c>
      <c r="F25" s="16" t="s">
        <v>153</v>
      </c>
      <c r="G25" s="4"/>
      <c r="H25" s="31">
        <v>45291</v>
      </c>
      <c r="I25" s="9">
        <v>622</v>
      </c>
      <c r="J25" s="4"/>
      <c r="K25" s="4"/>
      <c r="L25" s="16" t="s">
        <v>298</v>
      </c>
      <c r="M25" s="4"/>
    </row>
    <row r="26" spans="1:13" s="8" customFormat="1" ht="27" x14ac:dyDescent="0.25">
      <c r="A26" s="3" t="s">
        <v>257</v>
      </c>
      <c r="B26" s="18" t="s">
        <v>166</v>
      </c>
      <c r="C26" s="1" t="s">
        <v>302</v>
      </c>
      <c r="D26" s="17">
        <v>3</v>
      </c>
      <c r="E26" s="33" t="s">
        <v>47</v>
      </c>
      <c r="F26" s="16" t="s">
        <v>10</v>
      </c>
      <c r="G26" s="4"/>
      <c r="H26" s="31">
        <v>45291</v>
      </c>
      <c r="I26" s="9">
        <v>159.9</v>
      </c>
      <c r="J26" s="19" t="s">
        <v>275</v>
      </c>
      <c r="K26" s="4"/>
      <c r="L26" s="16" t="s">
        <v>298</v>
      </c>
      <c r="M26" s="4"/>
    </row>
    <row r="27" spans="1:13" s="8" customFormat="1" x14ac:dyDescent="0.25">
      <c r="A27" s="3" t="s">
        <v>156</v>
      </c>
      <c r="B27" s="11" t="s">
        <v>25</v>
      </c>
      <c r="C27" s="1" t="s">
        <v>302</v>
      </c>
      <c r="D27" s="15">
        <v>125</v>
      </c>
      <c r="E27" s="33" t="s">
        <v>256</v>
      </c>
      <c r="F27" s="16" t="s">
        <v>23</v>
      </c>
      <c r="G27" s="4"/>
      <c r="H27" s="31">
        <v>45169</v>
      </c>
      <c r="I27" s="9">
        <f>285*125</f>
        <v>35625</v>
      </c>
      <c r="J27" s="4"/>
      <c r="K27" s="4"/>
      <c r="L27" s="16" t="s">
        <v>298</v>
      </c>
      <c r="M27" s="4"/>
    </row>
    <row r="28" spans="1:13" s="8" customFormat="1" ht="22.5" x14ac:dyDescent="0.25">
      <c r="A28" s="3" t="s">
        <v>156</v>
      </c>
      <c r="B28" s="18" t="s">
        <v>183</v>
      </c>
      <c r="C28" s="1" t="s">
        <v>302</v>
      </c>
      <c r="D28" s="17">
        <v>1</v>
      </c>
      <c r="E28" s="33" t="s">
        <v>36</v>
      </c>
      <c r="F28" s="16" t="s">
        <v>23</v>
      </c>
      <c r="G28" s="4"/>
      <c r="H28" s="31">
        <v>45138</v>
      </c>
      <c r="I28" s="9">
        <f>11502.95*6</f>
        <v>69017.700000000012</v>
      </c>
      <c r="J28" s="4"/>
      <c r="K28" s="4"/>
      <c r="L28" s="16" t="s">
        <v>298</v>
      </c>
      <c r="M28" s="4"/>
    </row>
    <row r="29" spans="1:13" s="8" customFormat="1" ht="33.75" x14ac:dyDescent="0.25">
      <c r="A29" s="3" t="s">
        <v>156</v>
      </c>
      <c r="B29" s="11" t="s">
        <v>26</v>
      </c>
      <c r="C29" s="1" t="s">
        <v>302</v>
      </c>
      <c r="D29" s="15">
        <v>1</v>
      </c>
      <c r="E29" s="33" t="s">
        <v>36</v>
      </c>
      <c r="F29" s="16" t="s">
        <v>23</v>
      </c>
      <c r="G29" s="4"/>
      <c r="H29" s="31">
        <v>45138</v>
      </c>
      <c r="I29" s="9">
        <f>1300*6</f>
        <v>7800</v>
      </c>
      <c r="J29" s="4"/>
      <c r="K29" s="4"/>
      <c r="L29" s="16" t="s">
        <v>298</v>
      </c>
      <c r="M29" s="4"/>
    </row>
    <row r="30" spans="1:13" s="8" customFormat="1" ht="22.5" x14ac:dyDescent="0.25">
      <c r="A30" s="3" t="s">
        <v>156</v>
      </c>
      <c r="B30" s="11" t="s">
        <v>27</v>
      </c>
      <c r="C30" s="1" t="s">
        <v>302</v>
      </c>
      <c r="D30" s="15">
        <v>1</v>
      </c>
      <c r="E30" s="33" t="s">
        <v>36</v>
      </c>
      <c r="F30" s="16" t="s">
        <v>23</v>
      </c>
      <c r="G30" s="4"/>
      <c r="H30" s="31">
        <v>45199</v>
      </c>
      <c r="I30" s="9">
        <f>73200/2</f>
        <v>36600</v>
      </c>
      <c r="J30" s="4"/>
      <c r="K30" s="4"/>
      <c r="L30" s="16" t="s">
        <v>298</v>
      </c>
      <c r="M30" s="4"/>
    </row>
    <row r="31" spans="1:13" s="8" customFormat="1" ht="22.5" x14ac:dyDescent="0.25">
      <c r="A31" s="3" t="s">
        <v>157</v>
      </c>
      <c r="B31" s="11" t="s">
        <v>28</v>
      </c>
      <c r="C31" s="1" t="s">
        <v>302</v>
      </c>
      <c r="D31" s="15">
        <v>1</v>
      </c>
      <c r="E31" s="33" t="s">
        <v>36</v>
      </c>
      <c r="F31" s="16" t="s">
        <v>23</v>
      </c>
      <c r="G31" s="4"/>
      <c r="H31" s="31">
        <v>45169</v>
      </c>
      <c r="I31" s="9">
        <f>108720*6</f>
        <v>652320</v>
      </c>
      <c r="J31" s="4"/>
      <c r="K31" s="4"/>
      <c r="L31" s="16" t="s">
        <v>298</v>
      </c>
      <c r="M31" s="4"/>
    </row>
    <row r="32" spans="1:13" s="8" customFormat="1" x14ac:dyDescent="0.25">
      <c r="A32" s="3" t="s">
        <v>156</v>
      </c>
      <c r="B32" s="11" t="s">
        <v>29</v>
      </c>
      <c r="C32" s="1" t="s">
        <v>302</v>
      </c>
      <c r="D32" s="15">
        <v>1</v>
      </c>
      <c r="E32" s="33" t="s">
        <v>36</v>
      </c>
      <c r="F32" s="16" t="s">
        <v>23</v>
      </c>
      <c r="G32" s="4"/>
      <c r="H32" s="31">
        <v>45138</v>
      </c>
      <c r="I32" s="9">
        <f>9000/2</f>
        <v>4500</v>
      </c>
      <c r="J32" s="4"/>
      <c r="K32" s="4"/>
      <c r="L32" s="16" t="s">
        <v>298</v>
      </c>
      <c r="M32" s="4"/>
    </row>
    <row r="33" spans="1:13" s="8" customFormat="1" ht="22.5" x14ac:dyDescent="0.25">
      <c r="A33" s="3" t="s">
        <v>156</v>
      </c>
      <c r="B33" s="11" t="s">
        <v>30</v>
      </c>
      <c r="C33" s="1" t="s">
        <v>302</v>
      </c>
      <c r="D33" s="15">
        <v>1</v>
      </c>
      <c r="E33" s="33" t="s">
        <v>36</v>
      </c>
      <c r="F33" s="16" t="s">
        <v>23</v>
      </c>
      <c r="G33" s="4"/>
      <c r="H33" s="31">
        <v>45138</v>
      </c>
      <c r="I33" s="9">
        <f>210672*6</f>
        <v>1264032</v>
      </c>
      <c r="J33" s="4"/>
      <c r="K33" s="4"/>
      <c r="L33" s="16" t="s">
        <v>298</v>
      </c>
      <c r="M33" s="4"/>
    </row>
    <row r="34" spans="1:13" s="8" customFormat="1" x14ac:dyDescent="0.25">
      <c r="A34" s="3" t="s">
        <v>156</v>
      </c>
      <c r="B34" s="11" t="s">
        <v>31</v>
      </c>
      <c r="C34" s="1" t="s">
        <v>302</v>
      </c>
      <c r="D34" s="15">
        <v>1</v>
      </c>
      <c r="E34" s="33" t="s">
        <v>36</v>
      </c>
      <c r="F34" s="16" t="s">
        <v>23</v>
      </c>
      <c r="G34" s="4"/>
      <c r="H34" s="31">
        <v>45169</v>
      </c>
      <c r="I34" s="9">
        <f>2500*6</f>
        <v>15000</v>
      </c>
      <c r="J34" s="4"/>
      <c r="K34" s="4"/>
      <c r="L34" s="16" t="s">
        <v>298</v>
      </c>
      <c r="M34" s="4"/>
    </row>
    <row r="35" spans="1:13" s="8" customFormat="1" x14ac:dyDescent="0.25">
      <c r="A35" s="3" t="s">
        <v>156</v>
      </c>
      <c r="B35" s="11" t="s">
        <v>32</v>
      </c>
      <c r="C35" s="1" t="s">
        <v>302</v>
      </c>
      <c r="D35" s="15">
        <v>4</v>
      </c>
      <c r="E35" s="33" t="s">
        <v>36</v>
      </c>
      <c r="F35" s="16" t="s">
        <v>23</v>
      </c>
      <c r="G35" s="4"/>
      <c r="H35" s="31">
        <v>45291</v>
      </c>
      <c r="I35" s="9">
        <v>16746</v>
      </c>
      <c r="J35" s="4"/>
      <c r="K35" s="4"/>
      <c r="L35" s="16" t="s">
        <v>298</v>
      </c>
      <c r="M35" s="4"/>
    </row>
    <row r="36" spans="1:13" s="8" customFormat="1" x14ac:dyDescent="0.25">
      <c r="A36" s="3" t="s">
        <v>156</v>
      </c>
      <c r="B36" s="11" t="s">
        <v>33</v>
      </c>
      <c r="C36" s="1" t="s">
        <v>302</v>
      </c>
      <c r="D36" s="15">
        <v>4</v>
      </c>
      <c r="E36" s="33" t="s">
        <v>36</v>
      </c>
      <c r="F36" s="16" t="s">
        <v>23</v>
      </c>
      <c r="G36" s="4"/>
      <c r="H36" s="31">
        <v>45291</v>
      </c>
      <c r="I36" s="9">
        <v>5986</v>
      </c>
      <c r="J36" s="4"/>
      <c r="K36" s="4"/>
      <c r="L36" s="16" t="s">
        <v>298</v>
      </c>
      <c r="M36" s="4"/>
    </row>
    <row r="37" spans="1:13" s="8" customFormat="1" x14ac:dyDescent="0.25">
      <c r="A37" s="3" t="s">
        <v>156</v>
      </c>
      <c r="B37" s="11" t="s">
        <v>34</v>
      </c>
      <c r="C37" s="1" t="s">
        <v>302</v>
      </c>
      <c r="D37" s="15">
        <v>4</v>
      </c>
      <c r="E37" s="33" t="s">
        <v>36</v>
      </c>
      <c r="F37" s="16" t="s">
        <v>23</v>
      </c>
      <c r="G37" s="4"/>
      <c r="H37" s="31">
        <v>45291</v>
      </c>
      <c r="I37" s="9">
        <v>4648</v>
      </c>
      <c r="J37" s="4"/>
      <c r="K37" s="4"/>
      <c r="L37" s="16" t="s">
        <v>298</v>
      </c>
      <c r="M37" s="4"/>
    </row>
    <row r="38" spans="1:13" s="8" customFormat="1" x14ac:dyDescent="0.25">
      <c r="A38" s="3" t="s">
        <v>156</v>
      </c>
      <c r="B38" s="11" t="s">
        <v>35</v>
      </c>
      <c r="C38" s="1" t="s">
        <v>302</v>
      </c>
      <c r="D38" s="15">
        <v>4</v>
      </c>
      <c r="E38" s="33" t="s">
        <v>36</v>
      </c>
      <c r="F38" s="16" t="s">
        <v>23</v>
      </c>
      <c r="G38" s="4"/>
      <c r="H38" s="31">
        <v>45291</v>
      </c>
      <c r="I38" s="9">
        <v>5544</v>
      </c>
      <c r="J38" s="4"/>
      <c r="K38" s="4"/>
      <c r="L38" s="16" t="s">
        <v>298</v>
      </c>
      <c r="M38" s="4"/>
    </row>
    <row r="39" spans="1:13" s="8" customFormat="1" x14ac:dyDescent="0.25">
      <c r="A39" s="3" t="s">
        <v>257</v>
      </c>
      <c r="B39" s="11" t="s">
        <v>247</v>
      </c>
      <c r="C39" s="1" t="s">
        <v>302</v>
      </c>
      <c r="D39" s="16">
        <v>150</v>
      </c>
      <c r="E39" s="33" t="s">
        <v>245</v>
      </c>
      <c r="F39" s="16" t="s">
        <v>23</v>
      </c>
      <c r="G39" s="4"/>
      <c r="H39" s="31">
        <v>45169</v>
      </c>
      <c r="I39" s="9">
        <v>73.5</v>
      </c>
      <c r="J39" s="4"/>
      <c r="K39" s="4"/>
      <c r="L39" s="16" t="s">
        <v>298</v>
      </c>
      <c r="M39" s="4"/>
    </row>
    <row r="40" spans="1:13" s="8" customFormat="1" x14ac:dyDescent="0.25">
      <c r="A40" s="3" t="s">
        <v>257</v>
      </c>
      <c r="B40" s="11" t="s">
        <v>246</v>
      </c>
      <c r="C40" s="1" t="s">
        <v>302</v>
      </c>
      <c r="D40" s="16">
        <v>150</v>
      </c>
      <c r="E40" s="33" t="s">
        <v>245</v>
      </c>
      <c r="F40" s="16" t="s">
        <v>23</v>
      </c>
      <c r="G40" s="4"/>
      <c r="H40" s="31">
        <v>45169</v>
      </c>
      <c r="I40" s="9">
        <v>73.5</v>
      </c>
      <c r="J40" s="4"/>
      <c r="K40" s="4"/>
      <c r="L40" s="16" t="s">
        <v>298</v>
      </c>
      <c r="M40" s="4"/>
    </row>
    <row r="41" spans="1:13" s="8" customFormat="1" x14ac:dyDescent="0.25">
      <c r="A41" s="3" t="s">
        <v>257</v>
      </c>
      <c r="B41" s="11" t="s">
        <v>248</v>
      </c>
      <c r="C41" s="1" t="s">
        <v>302</v>
      </c>
      <c r="D41" s="16">
        <v>35</v>
      </c>
      <c r="E41" s="33" t="s">
        <v>245</v>
      </c>
      <c r="F41" s="16" t="s">
        <v>23</v>
      </c>
      <c r="G41" s="4"/>
      <c r="H41" s="31">
        <v>45169</v>
      </c>
      <c r="I41" s="9">
        <v>1807.05</v>
      </c>
      <c r="J41" s="4"/>
      <c r="K41" s="4"/>
      <c r="L41" s="16" t="s">
        <v>298</v>
      </c>
      <c r="M41" s="4"/>
    </row>
    <row r="42" spans="1:13" s="8" customFormat="1" x14ac:dyDescent="0.25">
      <c r="A42" s="3" t="s">
        <v>257</v>
      </c>
      <c r="B42" s="11" t="s">
        <v>249</v>
      </c>
      <c r="C42" s="1" t="s">
        <v>302</v>
      </c>
      <c r="D42" s="16">
        <v>29</v>
      </c>
      <c r="E42" s="33" t="s">
        <v>245</v>
      </c>
      <c r="F42" s="16" t="s">
        <v>23</v>
      </c>
      <c r="G42" s="4"/>
      <c r="H42" s="31">
        <v>45169</v>
      </c>
      <c r="I42" s="9">
        <v>609</v>
      </c>
      <c r="J42" s="4"/>
      <c r="K42" s="4"/>
      <c r="L42" s="16" t="s">
        <v>298</v>
      </c>
      <c r="M42" s="4"/>
    </row>
    <row r="43" spans="1:13" s="8" customFormat="1" x14ac:dyDescent="0.25">
      <c r="A43" s="3" t="s">
        <v>257</v>
      </c>
      <c r="B43" s="11" t="s">
        <v>250</v>
      </c>
      <c r="C43" s="1" t="s">
        <v>302</v>
      </c>
      <c r="D43" s="16">
        <v>1100</v>
      </c>
      <c r="E43" s="33" t="s">
        <v>245</v>
      </c>
      <c r="F43" s="16" t="s">
        <v>23</v>
      </c>
      <c r="G43" s="4"/>
      <c r="H43" s="31">
        <v>45169</v>
      </c>
      <c r="I43" s="9">
        <v>1320</v>
      </c>
      <c r="J43" s="4"/>
      <c r="K43" s="4"/>
      <c r="L43" s="16" t="s">
        <v>298</v>
      </c>
      <c r="M43" s="4"/>
    </row>
    <row r="44" spans="1:13" s="8" customFormat="1" x14ac:dyDescent="0.25">
      <c r="A44" s="3" t="s">
        <v>257</v>
      </c>
      <c r="B44" s="11" t="s">
        <v>251</v>
      </c>
      <c r="C44" s="1" t="s">
        <v>302</v>
      </c>
      <c r="D44" s="16">
        <v>2000</v>
      </c>
      <c r="E44" s="33" t="s">
        <v>245</v>
      </c>
      <c r="F44" s="16" t="s">
        <v>23</v>
      </c>
      <c r="G44" s="4"/>
      <c r="H44" s="31">
        <v>45169</v>
      </c>
      <c r="I44" s="9">
        <v>900</v>
      </c>
      <c r="J44" s="4"/>
      <c r="K44" s="4"/>
      <c r="L44" s="16" t="s">
        <v>298</v>
      </c>
      <c r="M44" s="4"/>
    </row>
    <row r="45" spans="1:13" s="8" customFormat="1" x14ac:dyDescent="0.25">
      <c r="A45" s="3" t="s">
        <v>257</v>
      </c>
      <c r="B45" s="11" t="s">
        <v>252</v>
      </c>
      <c r="C45" s="1" t="s">
        <v>302</v>
      </c>
      <c r="D45" s="16">
        <v>120</v>
      </c>
      <c r="E45" s="33" t="s">
        <v>245</v>
      </c>
      <c r="F45" s="16" t="s">
        <v>23</v>
      </c>
      <c r="G45" s="4"/>
      <c r="H45" s="31">
        <v>45169</v>
      </c>
      <c r="I45" s="9">
        <v>780</v>
      </c>
      <c r="J45" s="4"/>
      <c r="K45" s="4"/>
      <c r="L45" s="16" t="s">
        <v>298</v>
      </c>
      <c r="M45" s="4"/>
    </row>
    <row r="46" spans="1:13" s="8" customFormat="1" x14ac:dyDescent="0.25">
      <c r="A46" s="3" t="s">
        <v>257</v>
      </c>
      <c r="B46" s="11" t="s">
        <v>138</v>
      </c>
      <c r="C46" s="1" t="s">
        <v>302</v>
      </c>
      <c r="D46" s="15">
        <v>200</v>
      </c>
      <c r="E46" s="33" t="s">
        <v>8</v>
      </c>
      <c r="F46" s="16" t="s">
        <v>23</v>
      </c>
      <c r="G46" s="4"/>
      <c r="H46" s="31">
        <v>45169</v>
      </c>
      <c r="I46" s="9">
        <v>1860</v>
      </c>
      <c r="J46" s="4"/>
      <c r="K46" s="4"/>
      <c r="L46" s="16" t="s">
        <v>298</v>
      </c>
      <c r="M46" s="4"/>
    </row>
    <row r="47" spans="1:13" s="8" customFormat="1" x14ac:dyDescent="0.25">
      <c r="A47" s="3" t="s">
        <v>257</v>
      </c>
      <c r="B47" s="11" t="s">
        <v>139</v>
      </c>
      <c r="C47" s="1" t="s">
        <v>302</v>
      </c>
      <c r="D47" s="15">
        <v>15</v>
      </c>
      <c r="E47" s="33" t="s">
        <v>8</v>
      </c>
      <c r="F47" s="16" t="s">
        <v>23</v>
      </c>
      <c r="G47" s="4"/>
      <c r="H47" s="31">
        <v>45169</v>
      </c>
      <c r="I47" s="9">
        <v>1200</v>
      </c>
      <c r="J47" s="4"/>
      <c r="K47" s="4"/>
      <c r="L47" s="16" t="s">
        <v>298</v>
      </c>
      <c r="M47" s="4"/>
    </row>
    <row r="48" spans="1:13" s="8" customFormat="1" x14ac:dyDescent="0.25">
      <c r="A48" s="3" t="s">
        <v>257</v>
      </c>
      <c r="B48" s="11" t="s">
        <v>140</v>
      </c>
      <c r="C48" s="1" t="s">
        <v>302</v>
      </c>
      <c r="D48" s="15">
        <v>2</v>
      </c>
      <c r="E48" s="33" t="s">
        <v>8</v>
      </c>
      <c r="F48" s="16" t="s">
        <v>23</v>
      </c>
      <c r="G48" s="4"/>
      <c r="H48" s="31">
        <v>45169</v>
      </c>
      <c r="I48" s="9">
        <v>1040.06</v>
      </c>
      <c r="J48" s="4"/>
      <c r="K48" s="4"/>
      <c r="L48" s="16" t="s">
        <v>298</v>
      </c>
      <c r="M48" s="4"/>
    </row>
    <row r="49" spans="1:13" s="8" customFormat="1" x14ac:dyDescent="0.25">
      <c r="A49" s="3" t="s">
        <v>257</v>
      </c>
      <c r="B49" s="11" t="s">
        <v>141</v>
      </c>
      <c r="C49" s="1" t="s">
        <v>302</v>
      </c>
      <c r="D49" s="15">
        <v>10</v>
      </c>
      <c r="E49" s="33" t="s">
        <v>8</v>
      </c>
      <c r="F49" s="16" t="s">
        <v>23</v>
      </c>
      <c r="G49" s="4"/>
      <c r="H49" s="31">
        <v>45169</v>
      </c>
      <c r="I49" s="9">
        <v>197</v>
      </c>
      <c r="J49" s="4"/>
      <c r="K49" s="4"/>
      <c r="L49" s="16" t="s">
        <v>298</v>
      </c>
      <c r="M49" s="4"/>
    </row>
    <row r="50" spans="1:13" s="8" customFormat="1" x14ac:dyDescent="0.25">
      <c r="A50" s="3" t="s">
        <v>257</v>
      </c>
      <c r="B50" s="11" t="s">
        <v>291</v>
      </c>
      <c r="C50" s="1" t="s">
        <v>302</v>
      </c>
      <c r="D50" s="15">
        <v>200</v>
      </c>
      <c r="E50" s="33" t="s">
        <v>8</v>
      </c>
      <c r="F50" s="16" t="s">
        <v>23</v>
      </c>
      <c r="G50" s="4"/>
      <c r="H50" s="31">
        <v>45169</v>
      </c>
      <c r="I50" s="9">
        <v>910</v>
      </c>
      <c r="J50" s="4"/>
      <c r="K50" s="4"/>
      <c r="L50" s="16" t="s">
        <v>298</v>
      </c>
      <c r="M50" s="4"/>
    </row>
    <row r="51" spans="1:13" s="8" customFormat="1" x14ac:dyDescent="0.25">
      <c r="A51" s="3" t="s">
        <v>257</v>
      </c>
      <c r="B51" s="11" t="s">
        <v>142</v>
      </c>
      <c r="C51" s="1" t="s">
        <v>302</v>
      </c>
      <c r="D51" s="15">
        <v>200</v>
      </c>
      <c r="E51" s="33" t="s">
        <v>8</v>
      </c>
      <c r="F51" s="16" t="s">
        <v>23</v>
      </c>
      <c r="G51" s="4"/>
      <c r="H51" s="31">
        <v>45169</v>
      </c>
      <c r="I51" s="9">
        <v>108</v>
      </c>
      <c r="J51" s="4"/>
      <c r="K51" s="4"/>
      <c r="L51" s="16" t="s">
        <v>298</v>
      </c>
      <c r="M51" s="4"/>
    </row>
    <row r="52" spans="1:13" s="8" customFormat="1" x14ac:dyDescent="0.25">
      <c r="A52" s="3" t="s">
        <v>257</v>
      </c>
      <c r="B52" s="11" t="s">
        <v>143</v>
      </c>
      <c r="C52" s="1" t="s">
        <v>302</v>
      </c>
      <c r="D52" s="15">
        <v>20</v>
      </c>
      <c r="E52" s="33" t="s">
        <v>8</v>
      </c>
      <c r="F52" s="16" t="s">
        <v>23</v>
      </c>
      <c r="G52" s="4"/>
      <c r="H52" s="31">
        <v>45169</v>
      </c>
      <c r="I52" s="9">
        <v>40600</v>
      </c>
      <c r="J52" s="4"/>
      <c r="K52" s="4"/>
      <c r="L52" s="16" t="s">
        <v>298</v>
      </c>
      <c r="M52" s="4"/>
    </row>
    <row r="53" spans="1:13" s="8" customFormat="1" x14ac:dyDescent="0.25">
      <c r="A53" s="3" t="s">
        <v>257</v>
      </c>
      <c r="B53" s="11" t="s">
        <v>144</v>
      </c>
      <c r="C53" s="1" t="s">
        <v>302</v>
      </c>
      <c r="D53" s="15">
        <v>500</v>
      </c>
      <c r="E53" s="33" t="s">
        <v>8</v>
      </c>
      <c r="F53" s="16" t="s">
        <v>23</v>
      </c>
      <c r="G53" s="4"/>
      <c r="H53" s="31">
        <v>45169</v>
      </c>
      <c r="I53" s="9">
        <v>157.4</v>
      </c>
      <c r="J53" s="4"/>
      <c r="K53" s="4"/>
      <c r="L53" s="16" t="s">
        <v>298</v>
      </c>
      <c r="M53" s="4"/>
    </row>
    <row r="54" spans="1:13" s="8" customFormat="1" x14ac:dyDescent="0.25">
      <c r="A54" s="3" t="s">
        <v>156</v>
      </c>
      <c r="B54" s="11" t="s">
        <v>145</v>
      </c>
      <c r="C54" s="1" t="s">
        <v>302</v>
      </c>
      <c r="D54" s="15">
        <v>2</v>
      </c>
      <c r="E54" s="33" t="s">
        <v>8</v>
      </c>
      <c r="F54" s="16" t="s">
        <v>23</v>
      </c>
      <c r="G54" s="4"/>
      <c r="H54" s="31">
        <v>45169</v>
      </c>
      <c r="I54" s="9">
        <v>260</v>
      </c>
      <c r="J54" s="4"/>
      <c r="K54" s="4"/>
      <c r="L54" s="16" t="s">
        <v>298</v>
      </c>
      <c r="M54" s="4"/>
    </row>
    <row r="55" spans="1:13" s="8" customFormat="1" x14ac:dyDescent="0.25">
      <c r="A55" s="3" t="s">
        <v>257</v>
      </c>
      <c r="B55" s="11" t="s">
        <v>168</v>
      </c>
      <c r="C55" s="1" t="s">
        <v>302</v>
      </c>
      <c r="D55" s="15">
        <v>6</v>
      </c>
      <c r="E55" s="33" t="s">
        <v>182</v>
      </c>
      <c r="F55" s="16" t="s">
        <v>23</v>
      </c>
      <c r="G55" s="4"/>
      <c r="H55" s="31">
        <v>45291</v>
      </c>
      <c r="I55" s="9">
        <f>6*78</f>
        <v>468</v>
      </c>
      <c r="J55" s="4"/>
      <c r="K55" s="4"/>
      <c r="L55" s="16" t="s">
        <v>298</v>
      </c>
      <c r="M55" s="4"/>
    </row>
    <row r="56" spans="1:13" s="8" customFormat="1" x14ac:dyDescent="0.25">
      <c r="A56" s="3" t="s">
        <v>257</v>
      </c>
      <c r="B56" s="11" t="s">
        <v>180</v>
      </c>
      <c r="C56" s="1" t="s">
        <v>302</v>
      </c>
      <c r="D56" s="15">
        <v>100</v>
      </c>
      <c r="E56" s="33" t="s">
        <v>182</v>
      </c>
      <c r="F56" s="16" t="s">
        <v>23</v>
      </c>
      <c r="G56" s="4"/>
      <c r="H56" s="31">
        <v>45291</v>
      </c>
      <c r="I56" s="9">
        <v>250</v>
      </c>
      <c r="J56" s="4"/>
      <c r="K56" s="4"/>
      <c r="L56" s="16" t="s">
        <v>298</v>
      </c>
      <c r="M56" s="4"/>
    </row>
    <row r="57" spans="1:13" s="8" customFormat="1" x14ac:dyDescent="0.25">
      <c r="A57" s="3" t="s">
        <v>257</v>
      </c>
      <c r="B57" s="11" t="s">
        <v>169</v>
      </c>
      <c r="C57" s="1" t="s">
        <v>302</v>
      </c>
      <c r="D57" s="15">
        <v>75</v>
      </c>
      <c r="E57" s="33" t="s">
        <v>182</v>
      </c>
      <c r="F57" s="16" t="s">
        <v>23</v>
      </c>
      <c r="G57" s="4"/>
      <c r="H57" s="31">
        <v>45291</v>
      </c>
      <c r="I57" s="9">
        <f>75*12</f>
        <v>900</v>
      </c>
      <c r="J57" s="4"/>
      <c r="K57" s="4"/>
      <c r="L57" s="16" t="s">
        <v>298</v>
      </c>
      <c r="M57" s="4"/>
    </row>
    <row r="58" spans="1:13" s="8" customFormat="1" x14ac:dyDescent="0.25">
      <c r="A58" s="3" t="s">
        <v>257</v>
      </c>
      <c r="B58" s="11" t="s">
        <v>170</v>
      </c>
      <c r="C58" s="1" t="s">
        <v>302</v>
      </c>
      <c r="D58" s="15">
        <v>75</v>
      </c>
      <c r="E58" s="33" t="s">
        <v>182</v>
      </c>
      <c r="F58" s="16" t="s">
        <v>23</v>
      </c>
      <c r="G58" s="4"/>
      <c r="H58" s="31">
        <v>45291</v>
      </c>
      <c r="I58" s="9">
        <f>75*13</f>
        <v>975</v>
      </c>
      <c r="J58" s="4"/>
      <c r="K58" s="4"/>
      <c r="L58" s="16" t="s">
        <v>298</v>
      </c>
      <c r="M58" s="4"/>
    </row>
    <row r="59" spans="1:13" s="8" customFormat="1" x14ac:dyDescent="0.25">
      <c r="A59" s="3" t="s">
        <v>257</v>
      </c>
      <c r="B59" s="11" t="s">
        <v>181</v>
      </c>
      <c r="C59" s="1" t="s">
        <v>302</v>
      </c>
      <c r="D59" s="15">
        <v>100</v>
      </c>
      <c r="E59" s="33" t="s">
        <v>182</v>
      </c>
      <c r="F59" s="16" t="s">
        <v>23</v>
      </c>
      <c r="G59" s="4"/>
      <c r="H59" s="31">
        <v>45291</v>
      </c>
      <c r="I59" s="9">
        <v>110</v>
      </c>
      <c r="J59" s="4"/>
      <c r="K59" s="4"/>
      <c r="L59" s="16" t="s">
        <v>298</v>
      </c>
      <c r="M59" s="4"/>
    </row>
    <row r="60" spans="1:13" s="8" customFormat="1" x14ac:dyDescent="0.25">
      <c r="A60" s="3" t="s">
        <v>257</v>
      </c>
      <c r="B60" s="11" t="s">
        <v>171</v>
      </c>
      <c r="C60" s="1" t="s">
        <v>302</v>
      </c>
      <c r="D60" s="15">
        <v>15</v>
      </c>
      <c r="E60" s="33" t="s">
        <v>182</v>
      </c>
      <c r="F60" s="16" t="s">
        <v>23</v>
      </c>
      <c r="G60" s="4"/>
      <c r="H60" s="31">
        <v>45291</v>
      </c>
      <c r="I60" s="9">
        <f>15*16</f>
        <v>240</v>
      </c>
      <c r="J60" s="4"/>
      <c r="K60" s="4"/>
      <c r="L60" s="16" t="s">
        <v>298</v>
      </c>
      <c r="M60" s="4"/>
    </row>
    <row r="61" spans="1:13" s="8" customFormat="1" x14ac:dyDescent="0.25">
      <c r="A61" s="3" t="s">
        <v>257</v>
      </c>
      <c r="B61" s="11" t="s">
        <v>172</v>
      </c>
      <c r="C61" s="1" t="s">
        <v>302</v>
      </c>
      <c r="D61" s="15">
        <v>10</v>
      </c>
      <c r="E61" s="33" t="s">
        <v>182</v>
      </c>
      <c r="F61" s="16" t="s">
        <v>23</v>
      </c>
      <c r="G61" s="4"/>
      <c r="H61" s="31">
        <v>45291</v>
      </c>
      <c r="I61" s="9">
        <v>90</v>
      </c>
      <c r="J61" s="4"/>
      <c r="K61" s="4"/>
      <c r="L61" s="16" t="s">
        <v>298</v>
      </c>
      <c r="M61" s="4"/>
    </row>
    <row r="62" spans="1:13" s="8" customFormat="1" x14ac:dyDescent="0.25">
      <c r="A62" s="3" t="s">
        <v>257</v>
      </c>
      <c r="B62" s="11" t="s">
        <v>173</v>
      </c>
      <c r="C62" s="1" t="s">
        <v>302</v>
      </c>
      <c r="D62" s="15">
        <v>3</v>
      </c>
      <c r="E62" s="33" t="s">
        <v>182</v>
      </c>
      <c r="F62" s="16" t="s">
        <v>23</v>
      </c>
      <c r="G62" s="4"/>
      <c r="H62" s="31">
        <v>45291</v>
      </c>
      <c r="I62" s="9">
        <f>40*3</f>
        <v>120</v>
      </c>
      <c r="J62" s="4"/>
      <c r="K62" s="4"/>
      <c r="L62" s="16" t="s">
        <v>298</v>
      </c>
      <c r="M62" s="4"/>
    </row>
    <row r="63" spans="1:13" s="8" customFormat="1" x14ac:dyDescent="0.25">
      <c r="A63" s="3" t="s">
        <v>257</v>
      </c>
      <c r="B63" s="11" t="s">
        <v>175</v>
      </c>
      <c r="C63" s="1" t="s">
        <v>302</v>
      </c>
      <c r="D63" s="15">
        <v>10</v>
      </c>
      <c r="E63" s="33" t="s">
        <v>182</v>
      </c>
      <c r="F63" s="16" t="s">
        <v>23</v>
      </c>
      <c r="G63" s="4"/>
      <c r="H63" s="31">
        <v>45291</v>
      </c>
      <c r="I63" s="9">
        <v>60</v>
      </c>
      <c r="J63" s="4"/>
      <c r="K63" s="4"/>
      <c r="L63" s="16" t="s">
        <v>298</v>
      </c>
      <c r="M63" s="4"/>
    </row>
    <row r="64" spans="1:13" s="8" customFormat="1" x14ac:dyDescent="0.25">
      <c r="A64" s="3" t="s">
        <v>257</v>
      </c>
      <c r="B64" s="11" t="s">
        <v>174</v>
      </c>
      <c r="C64" s="1" t="s">
        <v>302</v>
      </c>
      <c r="D64" s="15">
        <v>10</v>
      </c>
      <c r="E64" s="33" t="s">
        <v>182</v>
      </c>
      <c r="F64" s="16" t="s">
        <v>23</v>
      </c>
      <c r="G64" s="4"/>
      <c r="H64" s="31">
        <v>45291</v>
      </c>
      <c r="I64" s="9">
        <v>110</v>
      </c>
      <c r="J64" s="4"/>
      <c r="K64" s="4"/>
      <c r="L64" s="16" t="s">
        <v>298</v>
      </c>
      <c r="M64" s="4"/>
    </row>
    <row r="65" spans="1:13" s="8" customFormat="1" x14ac:dyDescent="0.25">
      <c r="A65" s="3" t="s">
        <v>257</v>
      </c>
      <c r="B65" s="11" t="s">
        <v>176</v>
      </c>
      <c r="C65" s="1" t="s">
        <v>302</v>
      </c>
      <c r="D65" s="15">
        <v>15</v>
      </c>
      <c r="E65" s="33" t="s">
        <v>182</v>
      </c>
      <c r="F65" s="16" t="s">
        <v>23</v>
      </c>
      <c r="G65" s="4"/>
      <c r="H65" s="31">
        <v>45291</v>
      </c>
      <c r="I65" s="9">
        <v>60</v>
      </c>
      <c r="J65" s="4"/>
      <c r="K65" s="4"/>
      <c r="L65" s="16" t="s">
        <v>298</v>
      </c>
      <c r="M65" s="4"/>
    </row>
    <row r="66" spans="1:13" s="8" customFormat="1" x14ac:dyDescent="0.25">
      <c r="A66" s="3" t="s">
        <v>257</v>
      </c>
      <c r="B66" s="11" t="s">
        <v>279</v>
      </c>
      <c r="C66" s="1" t="s">
        <v>302</v>
      </c>
      <c r="D66" s="15">
        <v>15</v>
      </c>
      <c r="E66" s="33" t="s">
        <v>182</v>
      </c>
      <c r="F66" s="16" t="s">
        <v>23</v>
      </c>
      <c r="G66" s="4"/>
      <c r="H66" s="31">
        <v>45291</v>
      </c>
      <c r="I66" s="9">
        <v>105</v>
      </c>
      <c r="J66" s="4"/>
      <c r="K66" s="4"/>
      <c r="L66" s="16" t="s">
        <v>298</v>
      </c>
      <c r="M66" s="4"/>
    </row>
    <row r="67" spans="1:13" s="8" customFormat="1" x14ac:dyDescent="0.25">
      <c r="A67" s="3" t="s">
        <v>257</v>
      </c>
      <c r="B67" s="11" t="s">
        <v>177</v>
      </c>
      <c r="C67" s="1" t="s">
        <v>302</v>
      </c>
      <c r="D67" s="15">
        <v>10</v>
      </c>
      <c r="E67" s="33" t="s">
        <v>182</v>
      </c>
      <c r="F67" s="16" t="s">
        <v>23</v>
      </c>
      <c r="G67" s="4"/>
      <c r="H67" s="31">
        <v>45291</v>
      </c>
      <c r="I67" s="9">
        <v>120</v>
      </c>
      <c r="J67" s="4"/>
      <c r="K67" s="4"/>
      <c r="L67" s="16" t="s">
        <v>298</v>
      </c>
      <c r="M67" s="4"/>
    </row>
    <row r="68" spans="1:13" s="8" customFormat="1" x14ac:dyDescent="0.25">
      <c r="A68" s="3" t="s">
        <v>257</v>
      </c>
      <c r="B68" s="11" t="s">
        <v>178</v>
      </c>
      <c r="C68" s="1" t="s">
        <v>302</v>
      </c>
      <c r="D68" s="15">
        <v>5</v>
      </c>
      <c r="E68" s="33" t="s">
        <v>182</v>
      </c>
      <c r="F68" s="16" t="s">
        <v>23</v>
      </c>
      <c r="G68" s="4"/>
      <c r="H68" s="31">
        <v>45291</v>
      </c>
      <c r="I68" s="9">
        <v>100</v>
      </c>
      <c r="J68" s="4"/>
      <c r="K68" s="4"/>
      <c r="L68" s="16" t="s">
        <v>298</v>
      </c>
      <c r="M68" s="4"/>
    </row>
    <row r="69" spans="1:13" s="8" customFormat="1" x14ac:dyDescent="0.25">
      <c r="A69" s="3" t="s">
        <v>257</v>
      </c>
      <c r="B69" s="11" t="s">
        <v>179</v>
      </c>
      <c r="C69" s="1" t="s">
        <v>302</v>
      </c>
      <c r="D69" s="15">
        <v>2</v>
      </c>
      <c r="E69" s="33" t="s">
        <v>182</v>
      </c>
      <c r="F69" s="16" t="s">
        <v>23</v>
      </c>
      <c r="G69" s="4"/>
      <c r="H69" s="31">
        <v>45291</v>
      </c>
      <c r="I69" s="9">
        <v>6</v>
      </c>
      <c r="J69" s="4"/>
      <c r="K69" s="4"/>
      <c r="L69" s="16" t="s">
        <v>298</v>
      </c>
      <c r="M69" s="4"/>
    </row>
    <row r="70" spans="1:13" s="8" customFormat="1" x14ac:dyDescent="0.25">
      <c r="A70" s="3" t="s">
        <v>257</v>
      </c>
      <c r="B70" s="11" t="s">
        <v>193</v>
      </c>
      <c r="C70" s="1" t="s">
        <v>302</v>
      </c>
      <c r="D70" s="15">
        <v>4</v>
      </c>
      <c r="E70" s="33" t="s">
        <v>182</v>
      </c>
      <c r="F70" s="16" t="s">
        <v>23</v>
      </c>
      <c r="G70" s="4"/>
      <c r="H70" s="31">
        <v>45291</v>
      </c>
      <c r="I70" s="9">
        <f>4*32</f>
        <v>128</v>
      </c>
      <c r="J70" s="21"/>
      <c r="K70" s="4"/>
      <c r="L70" s="16" t="s">
        <v>298</v>
      </c>
      <c r="M70" s="4"/>
    </row>
    <row r="71" spans="1:13" s="8" customFormat="1" x14ac:dyDescent="0.25">
      <c r="A71" s="3" t="s">
        <v>257</v>
      </c>
      <c r="B71" s="11" t="s">
        <v>194</v>
      </c>
      <c r="C71" s="1" t="s">
        <v>302</v>
      </c>
      <c r="D71" s="15">
        <v>4</v>
      </c>
      <c r="E71" s="33" t="s">
        <v>182</v>
      </c>
      <c r="F71" s="16" t="s">
        <v>23</v>
      </c>
      <c r="G71" s="4"/>
      <c r="H71" s="31">
        <v>45291</v>
      </c>
      <c r="I71" s="9">
        <f>4*36.8</f>
        <v>147.19999999999999</v>
      </c>
      <c r="J71" s="21"/>
      <c r="K71" s="4"/>
      <c r="L71" s="16" t="s">
        <v>298</v>
      </c>
      <c r="M71" s="4"/>
    </row>
    <row r="72" spans="1:13" s="8" customFormat="1" x14ac:dyDescent="0.25">
      <c r="A72" s="3" t="s">
        <v>257</v>
      </c>
      <c r="B72" s="11" t="s">
        <v>195</v>
      </c>
      <c r="C72" s="1" t="s">
        <v>302</v>
      </c>
      <c r="D72" s="15">
        <v>4</v>
      </c>
      <c r="E72" s="33" t="s">
        <v>182</v>
      </c>
      <c r="F72" s="16" t="s">
        <v>23</v>
      </c>
      <c r="G72" s="4"/>
      <c r="H72" s="31">
        <v>45291</v>
      </c>
      <c r="I72" s="9">
        <f>4*37</f>
        <v>148</v>
      </c>
      <c r="J72" s="21"/>
      <c r="K72" s="4"/>
      <c r="L72" s="16" t="s">
        <v>298</v>
      </c>
      <c r="M72" s="4"/>
    </row>
    <row r="73" spans="1:13" s="8" customFormat="1" x14ac:dyDescent="0.25">
      <c r="A73" s="3" t="s">
        <v>257</v>
      </c>
      <c r="B73" s="11" t="s">
        <v>196</v>
      </c>
      <c r="C73" s="1" t="s">
        <v>302</v>
      </c>
      <c r="D73" s="15">
        <v>8</v>
      </c>
      <c r="E73" s="33" t="s">
        <v>182</v>
      </c>
      <c r="F73" s="16" t="s">
        <v>23</v>
      </c>
      <c r="G73" s="4"/>
      <c r="H73" s="31">
        <v>45291</v>
      </c>
      <c r="I73" s="9">
        <f>8*12</f>
        <v>96</v>
      </c>
      <c r="J73" s="21"/>
      <c r="K73" s="4"/>
      <c r="L73" s="16" t="s">
        <v>298</v>
      </c>
      <c r="M73" s="4"/>
    </row>
    <row r="74" spans="1:13" s="8" customFormat="1" x14ac:dyDescent="0.25">
      <c r="A74" s="3" t="s">
        <v>257</v>
      </c>
      <c r="B74" s="11" t="s">
        <v>197</v>
      </c>
      <c r="C74" s="1" t="s">
        <v>302</v>
      </c>
      <c r="D74" s="15">
        <v>2</v>
      </c>
      <c r="E74" s="33" t="s">
        <v>182</v>
      </c>
      <c r="F74" s="16" t="s">
        <v>23</v>
      </c>
      <c r="G74" s="4"/>
      <c r="H74" s="31">
        <v>45291</v>
      </c>
      <c r="I74" s="9">
        <v>120</v>
      </c>
      <c r="J74" s="21"/>
      <c r="K74" s="4"/>
      <c r="L74" s="16" t="s">
        <v>298</v>
      </c>
      <c r="M74" s="4"/>
    </row>
    <row r="75" spans="1:13" s="8" customFormat="1" x14ac:dyDescent="0.25">
      <c r="A75" s="3" t="s">
        <v>257</v>
      </c>
      <c r="B75" s="11" t="s">
        <v>198</v>
      </c>
      <c r="C75" s="1" t="s">
        <v>302</v>
      </c>
      <c r="D75" s="15">
        <v>2</v>
      </c>
      <c r="E75" s="33" t="s">
        <v>182</v>
      </c>
      <c r="F75" s="16" t="s">
        <v>23</v>
      </c>
      <c r="G75" s="4"/>
      <c r="H75" s="31">
        <v>45291</v>
      </c>
      <c r="I75" s="9">
        <v>120</v>
      </c>
      <c r="J75" s="21"/>
      <c r="K75" s="4"/>
      <c r="L75" s="16" t="s">
        <v>298</v>
      </c>
      <c r="M75" s="4"/>
    </row>
    <row r="76" spans="1:13" s="8" customFormat="1" x14ac:dyDescent="0.25">
      <c r="A76" s="3" t="s">
        <v>257</v>
      </c>
      <c r="B76" s="11" t="s">
        <v>199</v>
      </c>
      <c r="C76" s="1" t="s">
        <v>302</v>
      </c>
      <c r="D76" s="15">
        <v>50</v>
      </c>
      <c r="E76" s="33" t="s">
        <v>182</v>
      </c>
      <c r="F76" s="16" t="s">
        <v>23</v>
      </c>
      <c r="G76" s="4"/>
      <c r="H76" s="31">
        <v>45291</v>
      </c>
      <c r="I76" s="9">
        <v>100</v>
      </c>
      <c r="J76" s="21"/>
      <c r="K76" s="4"/>
      <c r="L76" s="16" t="s">
        <v>298</v>
      </c>
      <c r="M76" s="4"/>
    </row>
    <row r="77" spans="1:13" s="8" customFormat="1" x14ac:dyDescent="0.25">
      <c r="A77" s="3" t="s">
        <v>257</v>
      </c>
      <c r="B77" s="11" t="s">
        <v>200</v>
      </c>
      <c r="C77" s="1" t="s">
        <v>302</v>
      </c>
      <c r="D77" s="15">
        <v>30</v>
      </c>
      <c r="E77" s="33" t="s">
        <v>182</v>
      </c>
      <c r="F77" s="16" t="s">
        <v>23</v>
      </c>
      <c r="G77" s="4"/>
      <c r="H77" s="31">
        <v>45291</v>
      </c>
      <c r="I77" s="9">
        <v>150</v>
      </c>
      <c r="J77" s="21"/>
      <c r="K77" s="4"/>
      <c r="L77" s="16" t="s">
        <v>298</v>
      </c>
      <c r="M77" s="4"/>
    </row>
    <row r="78" spans="1:13" s="8" customFormat="1" x14ac:dyDescent="0.25">
      <c r="A78" s="3" t="s">
        <v>257</v>
      </c>
      <c r="B78" s="11" t="s">
        <v>201</v>
      </c>
      <c r="C78" s="1" t="s">
        <v>302</v>
      </c>
      <c r="D78" s="15">
        <v>15</v>
      </c>
      <c r="E78" s="33" t="s">
        <v>182</v>
      </c>
      <c r="F78" s="16" t="s">
        <v>23</v>
      </c>
      <c r="G78" s="4"/>
      <c r="H78" s="31">
        <v>45291</v>
      </c>
      <c r="I78" s="9">
        <v>15</v>
      </c>
      <c r="J78" s="21"/>
      <c r="K78" s="4"/>
      <c r="L78" s="16" t="s">
        <v>298</v>
      </c>
      <c r="M78" s="4"/>
    </row>
    <row r="79" spans="1:13" s="8" customFormat="1" x14ac:dyDescent="0.25">
      <c r="A79" s="3" t="s">
        <v>257</v>
      </c>
      <c r="B79" s="11" t="s">
        <v>202</v>
      </c>
      <c r="C79" s="1" t="s">
        <v>302</v>
      </c>
      <c r="D79" s="15">
        <v>15</v>
      </c>
      <c r="E79" s="33" t="s">
        <v>182</v>
      </c>
      <c r="F79" s="16" t="s">
        <v>23</v>
      </c>
      <c r="G79" s="4"/>
      <c r="H79" s="31">
        <v>45291</v>
      </c>
      <c r="I79" s="9">
        <f>15*1.5</f>
        <v>22.5</v>
      </c>
      <c r="J79" s="21"/>
      <c r="K79" s="4"/>
      <c r="L79" s="16" t="s">
        <v>298</v>
      </c>
      <c r="M79" s="4"/>
    </row>
    <row r="80" spans="1:13" s="8" customFormat="1" x14ac:dyDescent="0.25">
      <c r="A80" s="3" t="s">
        <v>257</v>
      </c>
      <c r="B80" s="11" t="s">
        <v>203</v>
      </c>
      <c r="C80" s="1" t="s">
        <v>302</v>
      </c>
      <c r="D80" s="15">
        <v>20</v>
      </c>
      <c r="E80" s="33" t="s">
        <v>182</v>
      </c>
      <c r="F80" s="16" t="s">
        <v>23</v>
      </c>
      <c r="G80" s="4"/>
      <c r="H80" s="31">
        <v>45291</v>
      </c>
      <c r="I80" s="9">
        <v>6000</v>
      </c>
      <c r="J80" s="21"/>
      <c r="K80" s="4"/>
      <c r="L80" s="16" t="s">
        <v>298</v>
      </c>
      <c r="M80" s="4"/>
    </row>
    <row r="81" spans="1:13" s="8" customFormat="1" x14ac:dyDescent="0.25">
      <c r="A81" s="3" t="s">
        <v>257</v>
      </c>
      <c r="B81" s="11" t="s">
        <v>204</v>
      </c>
      <c r="C81" s="1" t="s">
        <v>302</v>
      </c>
      <c r="D81" s="15">
        <v>1</v>
      </c>
      <c r="E81" s="33" t="s">
        <v>182</v>
      </c>
      <c r="F81" s="16" t="s">
        <v>23</v>
      </c>
      <c r="G81" s="4"/>
      <c r="H81" s="31">
        <v>45291</v>
      </c>
      <c r="I81" s="9">
        <v>900</v>
      </c>
      <c r="J81" s="21"/>
      <c r="K81" s="4"/>
      <c r="L81" s="16" t="s">
        <v>298</v>
      </c>
      <c r="M81" s="4"/>
    </row>
    <row r="82" spans="1:13" s="8" customFormat="1" x14ac:dyDescent="0.25">
      <c r="A82" s="3" t="s">
        <v>257</v>
      </c>
      <c r="B82" s="11" t="s">
        <v>205</v>
      </c>
      <c r="C82" s="1" t="s">
        <v>302</v>
      </c>
      <c r="D82" s="15">
        <v>4</v>
      </c>
      <c r="E82" s="33" t="s">
        <v>182</v>
      </c>
      <c r="F82" s="16" t="s">
        <v>23</v>
      </c>
      <c r="G82" s="4"/>
      <c r="H82" s="31">
        <v>45291</v>
      </c>
      <c r="I82" s="9">
        <v>140</v>
      </c>
      <c r="J82" s="21"/>
      <c r="K82" s="4"/>
      <c r="L82" s="16" t="s">
        <v>298</v>
      </c>
      <c r="M82" s="4"/>
    </row>
    <row r="83" spans="1:13" s="8" customFormat="1" x14ac:dyDescent="0.25">
      <c r="A83" s="3" t="s">
        <v>257</v>
      </c>
      <c r="B83" s="11" t="s">
        <v>206</v>
      </c>
      <c r="C83" s="1" t="s">
        <v>302</v>
      </c>
      <c r="D83" s="15">
        <v>24</v>
      </c>
      <c r="E83" s="33" t="s">
        <v>182</v>
      </c>
      <c r="F83" s="16" t="s">
        <v>23</v>
      </c>
      <c r="G83" s="4"/>
      <c r="H83" s="31">
        <v>45291</v>
      </c>
      <c r="I83" s="9">
        <v>24</v>
      </c>
      <c r="J83" s="21"/>
      <c r="K83" s="4"/>
      <c r="L83" s="16" t="s">
        <v>298</v>
      </c>
      <c r="M83" s="4"/>
    </row>
    <row r="84" spans="1:13" s="8" customFormat="1" x14ac:dyDescent="0.25">
      <c r="A84" s="3" t="s">
        <v>257</v>
      </c>
      <c r="B84" s="11" t="s">
        <v>207</v>
      </c>
      <c r="C84" s="1" t="s">
        <v>302</v>
      </c>
      <c r="D84" s="15">
        <v>15</v>
      </c>
      <c r="E84" s="33" t="s">
        <v>182</v>
      </c>
      <c r="F84" s="16" t="s">
        <v>23</v>
      </c>
      <c r="G84" s="4"/>
      <c r="H84" s="31">
        <v>45291</v>
      </c>
      <c r="I84" s="9">
        <v>30</v>
      </c>
      <c r="J84" s="21"/>
      <c r="K84" s="4"/>
      <c r="L84" s="16" t="s">
        <v>298</v>
      </c>
      <c r="M84" s="4"/>
    </row>
    <row r="85" spans="1:13" s="8" customFormat="1" x14ac:dyDescent="0.25">
      <c r="A85" s="3" t="s">
        <v>257</v>
      </c>
      <c r="B85" s="11" t="s">
        <v>208</v>
      </c>
      <c r="C85" s="1" t="s">
        <v>302</v>
      </c>
      <c r="D85" s="15">
        <v>24</v>
      </c>
      <c r="E85" s="33" t="s">
        <v>182</v>
      </c>
      <c r="F85" s="16" t="s">
        <v>23</v>
      </c>
      <c r="G85" s="4"/>
      <c r="H85" s="31">
        <v>45291</v>
      </c>
      <c r="I85" s="9">
        <v>48</v>
      </c>
      <c r="J85" s="21"/>
      <c r="K85" s="4"/>
      <c r="L85" s="16" t="s">
        <v>298</v>
      </c>
      <c r="M85" s="4"/>
    </row>
    <row r="86" spans="1:13" s="8" customFormat="1" x14ac:dyDescent="0.25">
      <c r="A86" s="3" t="s">
        <v>257</v>
      </c>
      <c r="B86" s="11" t="s">
        <v>280</v>
      </c>
      <c r="C86" s="1" t="s">
        <v>302</v>
      </c>
      <c r="D86" s="15">
        <v>75</v>
      </c>
      <c r="E86" s="33" t="s">
        <v>182</v>
      </c>
      <c r="F86" s="16" t="s">
        <v>23</v>
      </c>
      <c r="G86" s="4"/>
      <c r="H86" s="31">
        <v>45291</v>
      </c>
      <c r="I86" s="9">
        <f>8*75</f>
        <v>600</v>
      </c>
      <c r="J86" s="21"/>
      <c r="K86" s="4"/>
      <c r="L86" s="16" t="s">
        <v>298</v>
      </c>
      <c r="M86" s="4"/>
    </row>
    <row r="87" spans="1:13" s="8" customFormat="1" x14ac:dyDescent="0.25">
      <c r="A87" s="3" t="s">
        <v>257</v>
      </c>
      <c r="B87" s="11" t="s">
        <v>209</v>
      </c>
      <c r="C87" s="1" t="s">
        <v>302</v>
      </c>
      <c r="D87" s="15">
        <v>12</v>
      </c>
      <c r="E87" s="33" t="s">
        <v>182</v>
      </c>
      <c r="F87" s="16" t="s">
        <v>23</v>
      </c>
      <c r="G87" s="4"/>
      <c r="H87" s="31">
        <v>45291</v>
      </c>
      <c r="I87" s="9">
        <f>17.5*12</f>
        <v>210</v>
      </c>
      <c r="J87" s="21"/>
      <c r="K87" s="4"/>
      <c r="L87" s="16" t="s">
        <v>298</v>
      </c>
      <c r="M87" s="4"/>
    </row>
    <row r="88" spans="1:13" s="8" customFormat="1" x14ac:dyDescent="0.25">
      <c r="A88" s="3" t="s">
        <v>257</v>
      </c>
      <c r="B88" s="11" t="s">
        <v>210</v>
      </c>
      <c r="C88" s="1" t="s">
        <v>302</v>
      </c>
      <c r="D88" s="15">
        <v>12</v>
      </c>
      <c r="E88" s="33" t="s">
        <v>182</v>
      </c>
      <c r="F88" s="16" t="s">
        <v>23</v>
      </c>
      <c r="G88" s="4"/>
      <c r="H88" s="31">
        <v>45291</v>
      </c>
      <c r="I88" s="9">
        <v>96</v>
      </c>
      <c r="J88" s="21"/>
      <c r="K88" s="4"/>
      <c r="L88" s="16" t="s">
        <v>298</v>
      </c>
      <c r="M88" s="4"/>
    </row>
    <row r="89" spans="1:13" s="8" customFormat="1" x14ac:dyDescent="0.25">
      <c r="A89" s="3" t="s">
        <v>257</v>
      </c>
      <c r="B89" s="11" t="s">
        <v>211</v>
      </c>
      <c r="C89" s="1" t="s">
        <v>302</v>
      </c>
      <c r="D89" s="15">
        <v>12</v>
      </c>
      <c r="E89" s="33" t="s">
        <v>182</v>
      </c>
      <c r="F89" s="16" t="s">
        <v>23</v>
      </c>
      <c r="G89" s="4"/>
      <c r="H89" s="31">
        <v>45291</v>
      </c>
      <c r="I89" s="9">
        <v>30</v>
      </c>
      <c r="J89" s="21"/>
      <c r="K89" s="4"/>
      <c r="L89" s="16" t="s">
        <v>298</v>
      </c>
      <c r="M89" s="4"/>
    </row>
    <row r="90" spans="1:13" s="8" customFormat="1" x14ac:dyDescent="0.25">
      <c r="A90" s="3" t="s">
        <v>257</v>
      </c>
      <c r="B90" s="11" t="s">
        <v>212</v>
      </c>
      <c r="C90" s="1" t="s">
        <v>302</v>
      </c>
      <c r="D90" s="15">
        <v>24</v>
      </c>
      <c r="E90" s="33" t="s">
        <v>182</v>
      </c>
      <c r="F90" s="16" t="s">
        <v>23</v>
      </c>
      <c r="G90" s="4"/>
      <c r="H90" s="31">
        <v>45291</v>
      </c>
      <c r="I90" s="9">
        <f>24*0.33</f>
        <v>7.92</v>
      </c>
      <c r="J90" s="21"/>
      <c r="K90" s="4"/>
      <c r="L90" s="16" t="s">
        <v>298</v>
      </c>
      <c r="M90" s="4"/>
    </row>
    <row r="91" spans="1:13" s="8" customFormat="1" x14ac:dyDescent="0.25">
      <c r="A91" s="3" t="s">
        <v>257</v>
      </c>
      <c r="B91" s="11" t="s">
        <v>213</v>
      </c>
      <c r="C91" s="1" t="s">
        <v>302</v>
      </c>
      <c r="D91" s="15">
        <v>10</v>
      </c>
      <c r="E91" s="33" t="s">
        <v>182</v>
      </c>
      <c r="F91" s="16" t="s">
        <v>23</v>
      </c>
      <c r="G91" s="4"/>
      <c r="H91" s="31">
        <v>45291</v>
      </c>
      <c r="I91" s="9">
        <v>80</v>
      </c>
      <c r="J91" s="21"/>
      <c r="K91" s="4"/>
      <c r="L91" s="16" t="s">
        <v>298</v>
      </c>
      <c r="M91" s="4"/>
    </row>
    <row r="92" spans="1:13" s="8" customFormat="1" x14ac:dyDescent="0.25">
      <c r="A92" s="3" t="s">
        <v>257</v>
      </c>
      <c r="B92" s="11" t="s">
        <v>214</v>
      </c>
      <c r="C92" s="1" t="s">
        <v>302</v>
      </c>
      <c r="D92" s="15">
        <v>40</v>
      </c>
      <c r="E92" s="33" t="s">
        <v>182</v>
      </c>
      <c r="F92" s="16" t="s">
        <v>23</v>
      </c>
      <c r="G92" s="4"/>
      <c r="H92" s="31">
        <v>45291</v>
      </c>
      <c r="I92" s="9">
        <f>0.75*40</f>
        <v>30</v>
      </c>
      <c r="J92" s="21"/>
      <c r="K92" s="4"/>
      <c r="L92" s="16" t="s">
        <v>298</v>
      </c>
      <c r="M92" s="4"/>
    </row>
    <row r="93" spans="1:13" s="8" customFormat="1" x14ac:dyDescent="0.25">
      <c r="A93" s="3" t="s">
        <v>257</v>
      </c>
      <c r="B93" s="11" t="s">
        <v>215</v>
      </c>
      <c r="C93" s="1" t="s">
        <v>302</v>
      </c>
      <c r="D93" s="15">
        <v>70</v>
      </c>
      <c r="E93" s="33" t="s">
        <v>182</v>
      </c>
      <c r="F93" s="16" t="s">
        <v>23</v>
      </c>
      <c r="G93" s="4"/>
      <c r="H93" s="31">
        <v>45291</v>
      </c>
      <c r="I93" s="9">
        <f>3.5*70</f>
        <v>245</v>
      </c>
      <c r="J93" s="21"/>
      <c r="K93" s="4"/>
      <c r="L93" s="16" t="s">
        <v>298</v>
      </c>
      <c r="M93" s="4"/>
    </row>
    <row r="94" spans="1:13" s="8" customFormat="1" x14ac:dyDescent="0.25">
      <c r="A94" s="3" t="s">
        <v>257</v>
      </c>
      <c r="B94" s="11" t="s">
        <v>281</v>
      </c>
      <c r="C94" s="1" t="s">
        <v>302</v>
      </c>
      <c r="D94" s="15">
        <v>40</v>
      </c>
      <c r="E94" s="33" t="s">
        <v>182</v>
      </c>
      <c r="F94" s="16" t="s">
        <v>23</v>
      </c>
      <c r="G94" s="4"/>
      <c r="H94" s="31">
        <v>45291</v>
      </c>
      <c r="I94" s="9">
        <v>80</v>
      </c>
      <c r="J94" s="21"/>
      <c r="K94" s="4"/>
      <c r="L94" s="16" t="s">
        <v>298</v>
      </c>
      <c r="M94" s="4"/>
    </row>
    <row r="95" spans="1:13" s="8" customFormat="1" x14ac:dyDescent="0.25">
      <c r="A95" s="3" t="s">
        <v>257</v>
      </c>
      <c r="B95" s="11" t="s">
        <v>216</v>
      </c>
      <c r="C95" s="1" t="s">
        <v>302</v>
      </c>
      <c r="D95" s="15">
        <v>40</v>
      </c>
      <c r="E95" s="33" t="s">
        <v>182</v>
      </c>
      <c r="F95" s="16" t="s">
        <v>23</v>
      </c>
      <c r="G95" s="4"/>
      <c r="H95" s="31">
        <v>45291</v>
      </c>
      <c r="I95" s="9">
        <v>40</v>
      </c>
      <c r="J95" s="21"/>
      <c r="K95" s="4"/>
      <c r="L95" s="16" t="s">
        <v>298</v>
      </c>
      <c r="M95" s="4"/>
    </row>
    <row r="96" spans="1:13" s="8" customFormat="1" x14ac:dyDescent="0.25">
      <c r="A96" s="3" t="s">
        <v>257</v>
      </c>
      <c r="B96" s="11" t="s">
        <v>217</v>
      </c>
      <c r="C96" s="1" t="s">
        <v>302</v>
      </c>
      <c r="D96" s="15">
        <v>200</v>
      </c>
      <c r="E96" s="33" t="s">
        <v>182</v>
      </c>
      <c r="F96" s="16" t="s">
        <v>23</v>
      </c>
      <c r="G96" s="4"/>
      <c r="H96" s="31">
        <v>45291</v>
      </c>
      <c r="I96" s="9">
        <f>2.75*200</f>
        <v>550</v>
      </c>
      <c r="J96" s="21"/>
      <c r="K96" s="4"/>
      <c r="L96" s="16" t="s">
        <v>298</v>
      </c>
      <c r="M96" s="4"/>
    </row>
    <row r="97" spans="1:13" s="8" customFormat="1" x14ac:dyDescent="0.25">
      <c r="A97" s="3" t="s">
        <v>257</v>
      </c>
      <c r="B97" s="11" t="s">
        <v>218</v>
      </c>
      <c r="C97" s="1" t="s">
        <v>302</v>
      </c>
      <c r="D97" s="15">
        <v>200</v>
      </c>
      <c r="E97" s="33" t="s">
        <v>182</v>
      </c>
      <c r="F97" s="16" t="s">
        <v>23</v>
      </c>
      <c r="G97" s="4"/>
      <c r="H97" s="31">
        <v>45291</v>
      </c>
      <c r="I97" s="9">
        <v>550</v>
      </c>
      <c r="J97" s="21"/>
      <c r="K97" s="4"/>
      <c r="L97" s="16" t="s">
        <v>298</v>
      </c>
      <c r="M97" s="4"/>
    </row>
    <row r="98" spans="1:13" s="8" customFormat="1" x14ac:dyDescent="0.25">
      <c r="A98" s="3" t="s">
        <v>257</v>
      </c>
      <c r="B98" s="11" t="s">
        <v>219</v>
      </c>
      <c r="C98" s="1" t="s">
        <v>302</v>
      </c>
      <c r="D98" s="15">
        <v>100</v>
      </c>
      <c r="E98" s="33" t="s">
        <v>182</v>
      </c>
      <c r="F98" s="16" t="s">
        <v>23</v>
      </c>
      <c r="G98" s="4"/>
      <c r="H98" s="31">
        <v>45291</v>
      </c>
      <c r="I98" s="9">
        <v>180</v>
      </c>
      <c r="J98" s="21"/>
      <c r="K98" s="4"/>
      <c r="L98" s="16" t="s">
        <v>298</v>
      </c>
      <c r="M98" s="4"/>
    </row>
    <row r="99" spans="1:13" s="8" customFormat="1" x14ac:dyDescent="0.25">
      <c r="A99" s="3" t="s">
        <v>257</v>
      </c>
      <c r="B99" s="11" t="s">
        <v>220</v>
      </c>
      <c r="C99" s="1" t="s">
        <v>302</v>
      </c>
      <c r="D99" s="15">
        <v>200</v>
      </c>
      <c r="E99" s="33" t="s">
        <v>182</v>
      </c>
      <c r="F99" s="16" t="s">
        <v>23</v>
      </c>
      <c r="G99" s="4"/>
      <c r="H99" s="31">
        <v>45291</v>
      </c>
      <c r="I99" s="9">
        <v>200</v>
      </c>
      <c r="J99" s="21"/>
      <c r="K99" s="4"/>
      <c r="L99" s="16" t="s">
        <v>298</v>
      </c>
      <c r="M99" s="4"/>
    </row>
    <row r="100" spans="1:13" s="8" customFormat="1" x14ac:dyDescent="0.25">
      <c r="A100" s="3" t="s">
        <v>257</v>
      </c>
      <c r="B100" s="11" t="s">
        <v>222</v>
      </c>
      <c r="C100" s="1" t="s">
        <v>302</v>
      </c>
      <c r="D100" s="15">
        <v>2</v>
      </c>
      <c r="E100" s="33" t="s">
        <v>182</v>
      </c>
      <c r="F100" s="16" t="s">
        <v>23</v>
      </c>
      <c r="G100" s="4"/>
      <c r="H100" s="31">
        <v>45291</v>
      </c>
      <c r="I100" s="9">
        <v>140</v>
      </c>
      <c r="J100" s="21"/>
      <c r="K100" s="4"/>
      <c r="L100" s="16" t="s">
        <v>298</v>
      </c>
      <c r="M100" s="4"/>
    </row>
    <row r="101" spans="1:13" s="8" customFormat="1" x14ac:dyDescent="0.25">
      <c r="A101" s="3" t="s">
        <v>257</v>
      </c>
      <c r="B101" s="11" t="s">
        <v>221</v>
      </c>
      <c r="C101" s="1" t="s">
        <v>302</v>
      </c>
      <c r="D101" s="15">
        <v>20</v>
      </c>
      <c r="E101" s="33" t="s">
        <v>182</v>
      </c>
      <c r="F101" s="16" t="s">
        <v>23</v>
      </c>
      <c r="G101" s="4"/>
      <c r="H101" s="31">
        <v>45291</v>
      </c>
      <c r="I101" s="9">
        <v>60</v>
      </c>
      <c r="J101" s="21"/>
      <c r="K101" s="4"/>
      <c r="L101" s="16" t="s">
        <v>298</v>
      </c>
      <c r="M101" s="4"/>
    </row>
    <row r="102" spans="1:13" s="8" customFormat="1" x14ac:dyDescent="0.25">
      <c r="A102" s="3" t="s">
        <v>257</v>
      </c>
      <c r="B102" s="11" t="s">
        <v>223</v>
      </c>
      <c r="C102" s="1" t="s">
        <v>302</v>
      </c>
      <c r="D102" s="15">
        <v>20</v>
      </c>
      <c r="E102" s="33" t="s">
        <v>182</v>
      </c>
      <c r="F102" s="16" t="s">
        <v>23</v>
      </c>
      <c r="G102" s="4"/>
      <c r="H102" s="31">
        <v>45291</v>
      </c>
      <c r="I102" s="9">
        <v>100</v>
      </c>
      <c r="J102" s="21"/>
      <c r="K102" s="4"/>
      <c r="L102" s="16" t="s">
        <v>298</v>
      </c>
      <c r="M102" s="4"/>
    </row>
    <row r="103" spans="1:13" s="8" customFormat="1" x14ac:dyDescent="0.25">
      <c r="A103" s="3" t="s">
        <v>257</v>
      </c>
      <c r="B103" s="11" t="s">
        <v>224</v>
      </c>
      <c r="C103" s="1" t="s">
        <v>302</v>
      </c>
      <c r="D103" s="15">
        <v>10</v>
      </c>
      <c r="E103" s="33" t="s">
        <v>182</v>
      </c>
      <c r="F103" s="16" t="s">
        <v>23</v>
      </c>
      <c r="G103" s="4"/>
      <c r="H103" s="31">
        <v>45291</v>
      </c>
      <c r="I103" s="9">
        <v>50</v>
      </c>
      <c r="J103" s="21"/>
      <c r="K103" s="4"/>
      <c r="L103" s="16" t="s">
        <v>298</v>
      </c>
      <c r="M103" s="4"/>
    </row>
    <row r="104" spans="1:13" s="8" customFormat="1" x14ac:dyDescent="0.25">
      <c r="A104" s="3" t="s">
        <v>257</v>
      </c>
      <c r="B104" s="11" t="s">
        <v>265</v>
      </c>
      <c r="C104" s="1" t="s">
        <v>302</v>
      </c>
      <c r="D104" s="15">
        <v>10</v>
      </c>
      <c r="E104" s="33" t="s">
        <v>182</v>
      </c>
      <c r="F104" s="16" t="s">
        <v>23</v>
      </c>
      <c r="G104" s="4"/>
      <c r="H104" s="31">
        <v>45291</v>
      </c>
      <c r="I104" s="9">
        <v>60</v>
      </c>
      <c r="J104" s="21"/>
      <c r="K104" s="4"/>
      <c r="L104" s="16" t="s">
        <v>298</v>
      </c>
      <c r="M104" s="4"/>
    </row>
    <row r="105" spans="1:13" s="8" customFormat="1" x14ac:dyDescent="0.25">
      <c r="A105" s="3" t="s">
        <v>257</v>
      </c>
      <c r="B105" s="11" t="s">
        <v>225</v>
      </c>
      <c r="C105" s="1" t="s">
        <v>302</v>
      </c>
      <c r="D105" s="15">
        <v>45</v>
      </c>
      <c r="E105" s="33" t="s">
        <v>182</v>
      </c>
      <c r="F105" s="16" t="s">
        <v>23</v>
      </c>
      <c r="G105" s="4"/>
      <c r="H105" s="31">
        <v>45291</v>
      </c>
      <c r="I105" s="9">
        <v>270</v>
      </c>
      <c r="J105" s="21"/>
      <c r="K105" s="4"/>
      <c r="L105" s="16" t="s">
        <v>298</v>
      </c>
      <c r="M105" s="4"/>
    </row>
    <row r="106" spans="1:13" s="8" customFormat="1" x14ac:dyDescent="0.25">
      <c r="A106" s="3" t="s">
        <v>257</v>
      </c>
      <c r="B106" s="11" t="s">
        <v>226</v>
      </c>
      <c r="C106" s="1" t="s">
        <v>302</v>
      </c>
      <c r="D106" s="15">
        <v>800</v>
      </c>
      <c r="E106" s="33" t="s">
        <v>182</v>
      </c>
      <c r="F106" s="16" t="s">
        <v>23</v>
      </c>
      <c r="G106" s="4"/>
      <c r="H106" s="31">
        <v>45291</v>
      </c>
      <c r="I106" s="9">
        <f>800*0.25</f>
        <v>200</v>
      </c>
      <c r="J106" s="21"/>
      <c r="K106" s="4"/>
      <c r="L106" s="16" t="s">
        <v>298</v>
      </c>
      <c r="M106" s="4"/>
    </row>
    <row r="107" spans="1:13" s="8" customFormat="1" x14ac:dyDescent="0.25">
      <c r="A107" s="3" t="s">
        <v>257</v>
      </c>
      <c r="B107" s="11" t="s">
        <v>227</v>
      </c>
      <c r="C107" s="1" t="s">
        <v>302</v>
      </c>
      <c r="D107" s="15">
        <v>4</v>
      </c>
      <c r="E107" s="33" t="s">
        <v>182</v>
      </c>
      <c r="F107" s="16" t="s">
        <v>23</v>
      </c>
      <c r="G107" s="4"/>
      <c r="H107" s="31">
        <v>45291</v>
      </c>
      <c r="I107" s="9">
        <v>16</v>
      </c>
      <c r="J107" s="21"/>
      <c r="K107" s="4"/>
      <c r="L107" s="16" t="s">
        <v>298</v>
      </c>
      <c r="M107" s="4"/>
    </row>
    <row r="108" spans="1:13" s="8" customFormat="1" x14ac:dyDescent="0.25">
      <c r="A108" s="3" t="s">
        <v>257</v>
      </c>
      <c r="B108" s="11" t="s">
        <v>228</v>
      </c>
      <c r="C108" s="1" t="s">
        <v>302</v>
      </c>
      <c r="D108" s="15">
        <v>4</v>
      </c>
      <c r="E108" s="33" t="s">
        <v>182</v>
      </c>
      <c r="F108" s="16" t="s">
        <v>23</v>
      </c>
      <c r="G108" s="4"/>
      <c r="H108" s="31">
        <v>45291</v>
      </c>
      <c r="I108" s="9">
        <v>120</v>
      </c>
      <c r="J108" s="21"/>
      <c r="K108" s="4"/>
      <c r="L108" s="16" t="s">
        <v>298</v>
      </c>
      <c r="M108" s="4"/>
    </row>
    <row r="109" spans="1:13" s="8" customFormat="1" x14ac:dyDescent="0.25">
      <c r="A109" s="3" t="s">
        <v>257</v>
      </c>
      <c r="B109" s="11" t="s">
        <v>229</v>
      </c>
      <c r="C109" s="1" t="s">
        <v>302</v>
      </c>
      <c r="D109" s="15">
        <v>450</v>
      </c>
      <c r="E109" s="33" t="s">
        <v>182</v>
      </c>
      <c r="F109" s="16" t="s">
        <v>23</v>
      </c>
      <c r="G109" s="4"/>
      <c r="H109" s="31">
        <v>45291</v>
      </c>
      <c r="I109" s="9">
        <f>4.1*450</f>
        <v>1844.9999999999998</v>
      </c>
      <c r="J109" s="21"/>
      <c r="K109" s="4"/>
      <c r="L109" s="16" t="s">
        <v>298</v>
      </c>
      <c r="M109" s="4"/>
    </row>
    <row r="110" spans="1:13" s="8" customFormat="1" x14ac:dyDescent="0.25">
      <c r="A110" s="3" t="s">
        <v>257</v>
      </c>
      <c r="B110" s="11" t="s">
        <v>230</v>
      </c>
      <c r="C110" s="1" t="s">
        <v>302</v>
      </c>
      <c r="D110" s="15">
        <v>1</v>
      </c>
      <c r="E110" s="33" t="s">
        <v>182</v>
      </c>
      <c r="F110" s="16" t="s">
        <v>23</v>
      </c>
      <c r="G110" s="4"/>
      <c r="H110" s="31">
        <v>45291</v>
      </c>
      <c r="I110" s="9">
        <v>750</v>
      </c>
      <c r="J110" s="21"/>
      <c r="K110" s="4"/>
      <c r="L110" s="16" t="s">
        <v>298</v>
      </c>
      <c r="M110" s="4"/>
    </row>
    <row r="111" spans="1:13" s="8" customFormat="1" x14ac:dyDescent="0.25">
      <c r="A111" s="3" t="s">
        <v>257</v>
      </c>
      <c r="B111" s="11" t="s">
        <v>231</v>
      </c>
      <c r="C111" s="1" t="s">
        <v>302</v>
      </c>
      <c r="D111" s="15">
        <v>1</v>
      </c>
      <c r="E111" s="33" t="s">
        <v>182</v>
      </c>
      <c r="F111" s="16" t="s">
        <v>23</v>
      </c>
      <c r="G111" s="4"/>
      <c r="H111" s="31">
        <v>45291</v>
      </c>
      <c r="I111" s="9">
        <v>400</v>
      </c>
      <c r="J111" s="21"/>
      <c r="K111" s="4"/>
      <c r="L111" s="16" t="s">
        <v>298</v>
      </c>
      <c r="M111" s="4"/>
    </row>
    <row r="112" spans="1:13" s="8" customFormat="1" x14ac:dyDescent="0.25">
      <c r="A112" s="3" t="s">
        <v>257</v>
      </c>
      <c r="B112" s="11" t="s">
        <v>232</v>
      </c>
      <c r="C112" s="1" t="s">
        <v>302</v>
      </c>
      <c r="D112" s="15">
        <v>1</v>
      </c>
      <c r="E112" s="33" t="s">
        <v>182</v>
      </c>
      <c r="F112" s="16" t="s">
        <v>23</v>
      </c>
      <c r="G112" s="4"/>
      <c r="H112" s="31">
        <v>45291</v>
      </c>
      <c r="I112" s="9">
        <v>400</v>
      </c>
      <c r="J112" s="21"/>
      <c r="K112" s="4"/>
      <c r="L112" s="16" t="s">
        <v>298</v>
      </c>
      <c r="M112" s="4"/>
    </row>
    <row r="113" spans="1:13" s="8" customFormat="1" x14ac:dyDescent="0.25">
      <c r="A113" s="3" t="s">
        <v>257</v>
      </c>
      <c r="B113" s="11" t="s">
        <v>233</v>
      </c>
      <c r="C113" s="1" t="s">
        <v>302</v>
      </c>
      <c r="D113" s="15">
        <v>1</v>
      </c>
      <c r="E113" s="33" t="s">
        <v>182</v>
      </c>
      <c r="F113" s="16" t="s">
        <v>23</v>
      </c>
      <c r="G113" s="4"/>
      <c r="H113" s="31">
        <v>45291</v>
      </c>
      <c r="I113" s="9">
        <v>80</v>
      </c>
      <c r="J113" s="21"/>
      <c r="K113" s="4"/>
      <c r="L113" s="16" t="s">
        <v>298</v>
      </c>
      <c r="M113" s="4"/>
    </row>
    <row r="114" spans="1:13" s="8" customFormat="1" x14ac:dyDescent="0.25">
      <c r="A114" s="3" t="s">
        <v>257</v>
      </c>
      <c r="B114" s="11" t="s">
        <v>234</v>
      </c>
      <c r="C114" s="1" t="s">
        <v>302</v>
      </c>
      <c r="D114" s="15">
        <v>1</v>
      </c>
      <c r="E114" s="33" t="s">
        <v>182</v>
      </c>
      <c r="F114" s="16" t="s">
        <v>23</v>
      </c>
      <c r="G114" s="4"/>
      <c r="H114" s="31">
        <v>45291</v>
      </c>
      <c r="I114" s="9">
        <v>100</v>
      </c>
      <c r="J114" s="21"/>
      <c r="K114" s="4"/>
      <c r="L114" s="16" t="s">
        <v>298</v>
      </c>
      <c r="M114" s="4"/>
    </row>
    <row r="115" spans="1:13" s="8" customFormat="1" x14ac:dyDescent="0.25">
      <c r="A115" s="3" t="s">
        <v>257</v>
      </c>
      <c r="B115" s="11" t="s">
        <v>235</v>
      </c>
      <c r="C115" s="1" t="s">
        <v>302</v>
      </c>
      <c r="D115" s="15">
        <v>1</v>
      </c>
      <c r="E115" s="33" t="s">
        <v>182</v>
      </c>
      <c r="F115" s="16" t="s">
        <v>23</v>
      </c>
      <c r="G115" s="4"/>
      <c r="H115" s="31">
        <v>45291</v>
      </c>
      <c r="I115" s="9">
        <v>60</v>
      </c>
      <c r="J115" s="21"/>
      <c r="K115" s="4"/>
      <c r="L115" s="16" t="s">
        <v>298</v>
      </c>
      <c r="M115" s="4"/>
    </row>
    <row r="116" spans="1:13" s="8" customFormat="1" x14ac:dyDescent="0.25">
      <c r="A116" s="3" t="s">
        <v>257</v>
      </c>
      <c r="B116" s="11" t="s">
        <v>282</v>
      </c>
      <c r="C116" s="1" t="s">
        <v>302</v>
      </c>
      <c r="D116" s="15">
        <v>1</v>
      </c>
      <c r="E116" s="33" t="s">
        <v>182</v>
      </c>
      <c r="F116" s="16" t="s">
        <v>23</v>
      </c>
      <c r="G116" s="4"/>
      <c r="H116" s="31">
        <v>45291</v>
      </c>
      <c r="I116" s="9">
        <v>250</v>
      </c>
      <c r="J116" s="21"/>
      <c r="K116" s="4"/>
      <c r="L116" s="16" t="s">
        <v>298</v>
      </c>
      <c r="M116" s="4"/>
    </row>
    <row r="117" spans="1:13" s="8" customFormat="1" x14ac:dyDescent="0.25">
      <c r="A117" s="3" t="s">
        <v>257</v>
      </c>
      <c r="B117" s="11" t="s">
        <v>283</v>
      </c>
      <c r="C117" s="1" t="s">
        <v>302</v>
      </c>
      <c r="D117" s="15">
        <v>2</v>
      </c>
      <c r="E117" s="33" t="s">
        <v>182</v>
      </c>
      <c r="F117" s="16" t="s">
        <v>23</v>
      </c>
      <c r="G117" s="4"/>
      <c r="H117" s="31">
        <v>45291</v>
      </c>
      <c r="I117" s="9">
        <v>80</v>
      </c>
      <c r="J117" s="21"/>
      <c r="K117" s="4"/>
      <c r="L117" s="16" t="s">
        <v>298</v>
      </c>
      <c r="M117" s="4"/>
    </row>
    <row r="118" spans="1:13" s="8" customFormat="1" x14ac:dyDescent="0.25">
      <c r="A118" s="3" t="s">
        <v>257</v>
      </c>
      <c r="B118" s="11" t="s">
        <v>284</v>
      </c>
      <c r="C118" s="1" t="s">
        <v>302</v>
      </c>
      <c r="D118" s="15">
        <v>1</v>
      </c>
      <c r="E118" s="33" t="s">
        <v>182</v>
      </c>
      <c r="F118" s="16" t="s">
        <v>23</v>
      </c>
      <c r="G118" s="4"/>
      <c r="H118" s="31">
        <v>45291</v>
      </c>
      <c r="I118" s="9">
        <v>100</v>
      </c>
      <c r="J118" s="21"/>
      <c r="K118" s="4"/>
      <c r="L118" s="16" t="s">
        <v>298</v>
      </c>
      <c r="M118" s="4"/>
    </row>
    <row r="119" spans="1:13" s="8" customFormat="1" x14ac:dyDescent="0.25">
      <c r="A119" s="3" t="s">
        <v>257</v>
      </c>
      <c r="B119" s="11" t="s">
        <v>236</v>
      </c>
      <c r="C119" s="1" t="s">
        <v>302</v>
      </c>
      <c r="D119" s="15">
        <v>2</v>
      </c>
      <c r="E119" s="33" t="s">
        <v>182</v>
      </c>
      <c r="F119" s="16" t="s">
        <v>23</v>
      </c>
      <c r="G119" s="4"/>
      <c r="H119" s="31">
        <v>45291</v>
      </c>
      <c r="I119" s="9">
        <v>25</v>
      </c>
      <c r="J119" s="21"/>
      <c r="K119" s="4"/>
      <c r="L119" s="16" t="s">
        <v>298</v>
      </c>
      <c r="M119" s="4"/>
    </row>
    <row r="120" spans="1:13" s="8" customFormat="1" x14ac:dyDescent="0.25">
      <c r="A120" s="3" t="s">
        <v>257</v>
      </c>
      <c r="B120" s="11" t="s">
        <v>237</v>
      </c>
      <c r="C120" s="1" t="s">
        <v>302</v>
      </c>
      <c r="D120" s="15">
        <v>2</v>
      </c>
      <c r="E120" s="33" t="s">
        <v>182</v>
      </c>
      <c r="F120" s="16" t="s">
        <v>23</v>
      </c>
      <c r="G120" s="4"/>
      <c r="H120" s="31">
        <v>45291</v>
      </c>
      <c r="I120" s="9">
        <v>20</v>
      </c>
      <c r="J120" s="21"/>
      <c r="K120" s="4"/>
      <c r="L120" s="16" t="s">
        <v>298</v>
      </c>
      <c r="M120" s="4"/>
    </row>
    <row r="121" spans="1:13" s="8" customFormat="1" x14ac:dyDescent="0.25">
      <c r="A121" s="3" t="s">
        <v>257</v>
      </c>
      <c r="B121" s="11" t="s">
        <v>238</v>
      </c>
      <c r="C121" s="1" t="s">
        <v>302</v>
      </c>
      <c r="D121" s="15">
        <v>1</v>
      </c>
      <c r="E121" s="33" t="s">
        <v>182</v>
      </c>
      <c r="F121" s="16" t="s">
        <v>23</v>
      </c>
      <c r="G121" s="4"/>
      <c r="H121" s="31">
        <v>45291</v>
      </c>
      <c r="I121" s="9">
        <v>25</v>
      </c>
      <c r="J121" s="21"/>
      <c r="K121" s="4"/>
      <c r="L121" s="16" t="s">
        <v>298</v>
      </c>
      <c r="M121" s="4"/>
    </row>
    <row r="122" spans="1:13" s="8" customFormat="1" x14ac:dyDescent="0.25">
      <c r="A122" s="3" t="s">
        <v>257</v>
      </c>
      <c r="B122" s="11" t="s">
        <v>266</v>
      </c>
      <c r="C122" s="1" t="s">
        <v>302</v>
      </c>
      <c r="D122" s="15">
        <v>4</v>
      </c>
      <c r="E122" s="33" t="s">
        <v>182</v>
      </c>
      <c r="F122" s="16" t="s">
        <v>23</v>
      </c>
      <c r="G122" s="4"/>
      <c r="H122" s="31">
        <v>45291</v>
      </c>
      <c r="I122" s="9">
        <v>40</v>
      </c>
      <c r="J122" s="21"/>
      <c r="K122" s="4"/>
      <c r="L122" s="16" t="s">
        <v>298</v>
      </c>
      <c r="M122" s="4"/>
    </row>
    <row r="123" spans="1:13" s="8" customFormat="1" x14ac:dyDescent="0.25">
      <c r="A123" s="3" t="s">
        <v>257</v>
      </c>
      <c r="B123" s="11" t="s">
        <v>239</v>
      </c>
      <c r="C123" s="1" t="s">
        <v>302</v>
      </c>
      <c r="D123" s="15">
        <v>1</v>
      </c>
      <c r="E123" s="33" t="s">
        <v>182</v>
      </c>
      <c r="F123" s="16" t="s">
        <v>23</v>
      </c>
      <c r="G123" s="4"/>
      <c r="H123" s="31">
        <v>45291</v>
      </c>
      <c r="I123" s="9">
        <v>25</v>
      </c>
      <c r="J123" s="21"/>
      <c r="K123" s="4"/>
      <c r="L123" s="16" t="s">
        <v>298</v>
      </c>
      <c r="M123" s="4"/>
    </row>
    <row r="124" spans="1:13" s="8" customFormat="1" x14ac:dyDescent="0.25">
      <c r="A124" s="3" t="s">
        <v>257</v>
      </c>
      <c r="B124" s="11" t="s">
        <v>240</v>
      </c>
      <c r="C124" s="1" t="s">
        <v>302</v>
      </c>
      <c r="D124" s="15">
        <v>1</v>
      </c>
      <c r="E124" s="33" t="s">
        <v>182</v>
      </c>
      <c r="F124" s="16" t="s">
        <v>23</v>
      </c>
      <c r="G124" s="4"/>
      <c r="H124" s="31">
        <v>45291</v>
      </c>
      <c r="I124" s="9">
        <v>25</v>
      </c>
      <c r="J124" s="21"/>
      <c r="K124" s="4"/>
      <c r="L124" s="16" t="s">
        <v>298</v>
      </c>
      <c r="M124" s="4"/>
    </row>
    <row r="125" spans="1:13" s="8" customFormat="1" x14ac:dyDescent="0.25">
      <c r="A125" s="3" t="s">
        <v>257</v>
      </c>
      <c r="B125" s="11" t="s">
        <v>241</v>
      </c>
      <c r="C125" s="1" t="s">
        <v>302</v>
      </c>
      <c r="D125" s="15">
        <v>1</v>
      </c>
      <c r="E125" s="33" t="s">
        <v>182</v>
      </c>
      <c r="F125" s="16" t="s">
        <v>23</v>
      </c>
      <c r="G125" s="4"/>
      <c r="H125" s="31">
        <v>45291</v>
      </c>
      <c r="I125" s="9">
        <v>27.2</v>
      </c>
      <c r="J125" s="21"/>
      <c r="K125" s="4"/>
      <c r="L125" s="16" t="s">
        <v>298</v>
      </c>
      <c r="M125" s="4"/>
    </row>
    <row r="126" spans="1:13" s="8" customFormat="1" x14ac:dyDescent="0.25">
      <c r="A126" s="3" t="s">
        <v>257</v>
      </c>
      <c r="B126" s="11" t="s">
        <v>242</v>
      </c>
      <c r="C126" s="1" t="s">
        <v>302</v>
      </c>
      <c r="D126" s="15">
        <v>1</v>
      </c>
      <c r="E126" s="33" t="s">
        <v>182</v>
      </c>
      <c r="F126" s="16" t="s">
        <v>23</v>
      </c>
      <c r="G126" s="4"/>
      <c r="H126" s="31">
        <v>45291</v>
      </c>
      <c r="I126" s="9">
        <v>30</v>
      </c>
      <c r="J126" s="21"/>
      <c r="K126" s="4"/>
      <c r="L126" s="16" t="s">
        <v>298</v>
      </c>
      <c r="M126" s="4"/>
    </row>
    <row r="127" spans="1:13" s="8" customFormat="1" x14ac:dyDescent="0.25">
      <c r="A127" s="3" t="s">
        <v>257</v>
      </c>
      <c r="B127" s="11" t="s">
        <v>243</v>
      </c>
      <c r="C127" s="1" t="s">
        <v>302</v>
      </c>
      <c r="D127" s="15">
        <v>1</v>
      </c>
      <c r="E127" s="33" t="s">
        <v>182</v>
      </c>
      <c r="F127" s="16" t="s">
        <v>23</v>
      </c>
      <c r="G127" s="4"/>
      <c r="H127" s="31">
        <v>45291</v>
      </c>
      <c r="I127" s="9">
        <v>25000</v>
      </c>
      <c r="J127" s="21"/>
      <c r="K127" s="4"/>
      <c r="L127" s="16" t="s">
        <v>298</v>
      </c>
      <c r="M127" s="4"/>
    </row>
    <row r="128" spans="1:13" s="8" customFormat="1" x14ac:dyDescent="0.25">
      <c r="A128" s="3" t="s">
        <v>257</v>
      </c>
      <c r="B128" s="11" t="s">
        <v>244</v>
      </c>
      <c r="C128" s="1" t="s">
        <v>302</v>
      </c>
      <c r="D128" s="15">
        <v>4</v>
      </c>
      <c r="E128" s="33" t="s">
        <v>182</v>
      </c>
      <c r="F128" s="16" t="s">
        <v>23</v>
      </c>
      <c r="G128" s="4"/>
      <c r="H128" s="31">
        <v>45291</v>
      </c>
      <c r="I128" s="9">
        <v>640000</v>
      </c>
      <c r="J128" s="21"/>
      <c r="K128" s="4"/>
      <c r="L128" s="16" t="s">
        <v>298</v>
      </c>
      <c r="M128" s="4"/>
    </row>
    <row r="129" spans="1:13" s="8" customFormat="1" x14ac:dyDescent="0.25">
      <c r="A129" s="3" t="s">
        <v>257</v>
      </c>
      <c r="B129" s="11" t="s">
        <v>293</v>
      </c>
      <c r="C129" s="1" t="s">
        <v>302</v>
      </c>
      <c r="D129" s="15">
        <v>2500</v>
      </c>
      <c r="E129" s="33" t="s">
        <v>182</v>
      </c>
      <c r="F129" s="16" t="s">
        <v>23</v>
      </c>
      <c r="G129" s="4"/>
      <c r="H129" s="31">
        <v>45138</v>
      </c>
      <c r="I129" s="9">
        <v>44650</v>
      </c>
      <c r="J129" s="21"/>
      <c r="K129" s="4"/>
      <c r="L129" s="16" t="s">
        <v>298</v>
      </c>
      <c r="M129" s="4"/>
    </row>
    <row r="130" spans="1:13" s="8" customFormat="1" x14ac:dyDescent="0.25">
      <c r="A130" s="3" t="s">
        <v>257</v>
      </c>
      <c r="B130" s="11" t="s">
        <v>294</v>
      </c>
      <c r="C130" s="1" t="s">
        <v>302</v>
      </c>
      <c r="D130" s="15">
        <v>300</v>
      </c>
      <c r="E130" s="33" t="s">
        <v>182</v>
      </c>
      <c r="F130" s="16" t="s">
        <v>23</v>
      </c>
      <c r="G130" s="4"/>
      <c r="H130" s="31">
        <v>45138</v>
      </c>
      <c r="I130" s="9">
        <v>6420</v>
      </c>
      <c r="J130" s="21"/>
      <c r="K130" s="4"/>
      <c r="L130" s="16" t="s">
        <v>298</v>
      </c>
      <c r="M130" s="4"/>
    </row>
    <row r="131" spans="1:13" s="8" customFormat="1" x14ac:dyDescent="0.25">
      <c r="A131" s="3" t="s">
        <v>257</v>
      </c>
      <c r="B131" s="11" t="s">
        <v>258</v>
      </c>
      <c r="C131" s="1" t="s">
        <v>302</v>
      </c>
      <c r="D131" s="15">
        <v>2</v>
      </c>
      <c r="E131" s="33" t="s">
        <v>256</v>
      </c>
      <c r="F131" s="16" t="s">
        <v>23</v>
      </c>
      <c r="G131" s="4"/>
      <c r="H131" s="31">
        <v>45291</v>
      </c>
      <c r="I131" s="9">
        <v>10576</v>
      </c>
      <c r="J131" s="21"/>
      <c r="K131" s="4"/>
      <c r="L131" s="16" t="s">
        <v>298</v>
      </c>
      <c r="M131" s="4"/>
    </row>
    <row r="132" spans="1:13" s="8" customFormat="1" x14ac:dyDescent="0.25">
      <c r="A132" s="3" t="s">
        <v>257</v>
      </c>
      <c r="B132" s="11" t="s">
        <v>259</v>
      </c>
      <c r="C132" s="1" t="s">
        <v>302</v>
      </c>
      <c r="D132" s="15">
        <v>1</v>
      </c>
      <c r="E132" s="33" t="s">
        <v>256</v>
      </c>
      <c r="F132" s="16" t="s">
        <v>23</v>
      </c>
      <c r="G132" s="4"/>
      <c r="H132" s="31">
        <v>45291</v>
      </c>
      <c r="I132" s="9">
        <v>1607.2</v>
      </c>
      <c r="J132" s="21"/>
      <c r="K132" s="4"/>
      <c r="L132" s="16" t="s">
        <v>298</v>
      </c>
      <c r="M132" s="4"/>
    </row>
    <row r="133" spans="1:13" s="8" customFormat="1" x14ac:dyDescent="0.25">
      <c r="A133" s="3" t="s">
        <v>156</v>
      </c>
      <c r="B133" s="11" t="s">
        <v>286</v>
      </c>
      <c r="C133" s="1" t="s">
        <v>302</v>
      </c>
      <c r="D133" s="15">
        <v>1</v>
      </c>
      <c r="E133" s="33" t="s">
        <v>256</v>
      </c>
      <c r="F133" s="16" t="s">
        <v>23</v>
      </c>
      <c r="G133" s="4"/>
      <c r="H133" s="31">
        <v>45138</v>
      </c>
      <c r="I133" s="9">
        <v>1283.04</v>
      </c>
      <c r="J133" s="21"/>
      <c r="K133" s="4"/>
      <c r="L133" s="16" t="s">
        <v>298</v>
      </c>
      <c r="M133" s="4"/>
    </row>
    <row r="134" spans="1:13" s="8" customFormat="1" x14ac:dyDescent="0.25">
      <c r="A134" s="3" t="s">
        <v>257</v>
      </c>
      <c r="B134" s="11" t="s">
        <v>285</v>
      </c>
      <c r="C134" s="1" t="s">
        <v>302</v>
      </c>
      <c r="D134" s="15">
        <v>1</v>
      </c>
      <c r="E134" s="33" t="s">
        <v>256</v>
      </c>
      <c r="F134" s="16" t="s">
        <v>23</v>
      </c>
      <c r="G134" s="4"/>
      <c r="H134" s="31">
        <v>45169</v>
      </c>
      <c r="I134" s="9">
        <v>89.1</v>
      </c>
      <c r="J134" s="21"/>
      <c r="K134" s="4"/>
      <c r="L134" s="16" t="s">
        <v>298</v>
      </c>
      <c r="M134" s="4"/>
    </row>
    <row r="135" spans="1:13" s="8" customFormat="1" x14ac:dyDescent="0.25">
      <c r="A135" s="3" t="s">
        <v>257</v>
      </c>
      <c r="B135" s="11" t="s">
        <v>260</v>
      </c>
      <c r="C135" s="1" t="s">
        <v>302</v>
      </c>
      <c r="D135" s="15">
        <v>4</v>
      </c>
      <c r="E135" s="33" t="s">
        <v>256</v>
      </c>
      <c r="F135" s="16" t="s">
        <v>23</v>
      </c>
      <c r="G135" s="4"/>
      <c r="H135" s="31">
        <v>45169</v>
      </c>
      <c r="I135" s="9">
        <v>54.52</v>
      </c>
      <c r="J135" s="21"/>
      <c r="K135" s="4"/>
      <c r="L135" s="16" t="s">
        <v>298</v>
      </c>
      <c r="M135" s="4"/>
    </row>
    <row r="136" spans="1:13" s="8" customFormat="1" ht="22.5" x14ac:dyDescent="0.25">
      <c r="A136" s="3" t="s">
        <v>257</v>
      </c>
      <c r="B136" s="11" t="s">
        <v>261</v>
      </c>
      <c r="C136" s="1" t="s">
        <v>302</v>
      </c>
      <c r="D136" s="15">
        <v>1</v>
      </c>
      <c r="E136" s="33" t="s">
        <v>256</v>
      </c>
      <c r="F136" s="16" t="s">
        <v>23</v>
      </c>
      <c r="G136" s="4"/>
      <c r="H136" s="31">
        <v>45169</v>
      </c>
      <c r="I136" s="9">
        <v>100.3</v>
      </c>
      <c r="J136" s="21" t="s">
        <v>263</v>
      </c>
      <c r="K136" s="4"/>
      <c r="L136" s="16" t="s">
        <v>298</v>
      </c>
      <c r="M136" s="4"/>
    </row>
    <row r="137" spans="1:13" s="8" customFormat="1" x14ac:dyDescent="0.25">
      <c r="A137" s="3" t="s">
        <v>257</v>
      </c>
      <c r="B137" s="11" t="s">
        <v>287</v>
      </c>
      <c r="C137" s="1" t="s">
        <v>302</v>
      </c>
      <c r="D137" s="15">
        <v>1</v>
      </c>
      <c r="E137" s="33" t="s">
        <v>256</v>
      </c>
      <c r="F137" s="16" t="s">
        <v>23</v>
      </c>
      <c r="G137" s="4"/>
      <c r="H137" s="31">
        <v>45169</v>
      </c>
      <c r="I137" s="9">
        <v>848</v>
      </c>
      <c r="J137" s="21"/>
      <c r="K137" s="4"/>
      <c r="L137" s="16" t="s">
        <v>298</v>
      </c>
      <c r="M137" s="4"/>
    </row>
    <row r="138" spans="1:13" s="8" customFormat="1" x14ac:dyDescent="0.25">
      <c r="A138" s="3" t="s">
        <v>156</v>
      </c>
      <c r="B138" s="11" t="s">
        <v>262</v>
      </c>
      <c r="C138" s="1" t="s">
        <v>302</v>
      </c>
      <c r="D138" s="15">
        <v>5</v>
      </c>
      <c r="E138" s="33" t="s">
        <v>256</v>
      </c>
      <c r="F138" s="16" t="s">
        <v>23</v>
      </c>
      <c r="G138" s="4"/>
      <c r="H138" s="31">
        <v>45138</v>
      </c>
      <c r="I138" s="9">
        <v>4800</v>
      </c>
      <c r="J138" s="21"/>
      <c r="K138" s="4"/>
      <c r="L138" s="16" t="s">
        <v>298</v>
      </c>
      <c r="M138" s="4"/>
    </row>
    <row r="139" spans="1:13" s="8" customFormat="1" x14ac:dyDescent="0.25">
      <c r="A139" s="3" t="s">
        <v>156</v>
      </c>
      <c r="B139" s="11" t="s">
        <v>77</v>
      </c>
      <c r="C139" s="1" t="s">
        <v>302</v>
      </c>
      <c r="D139" s="15">
        <v>20</v>
      </c>
      <c r="E139" s="33" t="s">
        <v>130</v>
      </c>
      <c r="F139" s="16" t="s">
        <v>153</v>
      </c>
      <c r="G139" s="4"/>
      <c r="H139" s="31">
        <v>45291</v>
      </c>
      <c r="I139" s="9">
        <f>29434/2</f>
        <v>14717</v>
      </c>
      <c r="J139" s="4"/>
      <c r="K139" s="4"/>
      <c r="L139" s="16" t="s">
        <v>298</v>
      </c>
      <c r="M139" s="4"/>
    </row>
    <row r="140" spans="1:13" s="8" customFormat="1" x14ac:dyDescent="0.25">
      <c r="A140" s="3" t="s">
        <v>257</v>
      </c>
      <c r="B140" s="11" t="s">
        <v>78</v>
      </c>
      <c r="C140" s="1" t="s">
        <v>302</v>
      </c>
      <c r="D140" s="15">
        <v>12</v>
      </c>
      <c r="E140" s="33" t="s">
        <v>130</v>
      </c>
      <c r="F140" s="16" t="s">
        <v>153</v>
      </c>
      <c r="G140" s="4"/>
      <c r="H140" s="31">
        <v>45169</v>
      </c>
      <c r="I140" s="9">
        <v>286.8</v>
      </c>
      <c r="J140" s="4"/>
      <c r="K140" s="4"/>
      <c r="L140" s="16" t="s">
        <v>298</v>
      </c>
      <c r="M140" s="4"/>
    </row>
    <row r="141" spans="1:13" s="8" customFormat="1" x14ac:dyDescent="0.25">
      <c r="A141" s="3" t="s">
        <v>257</v>
      </c>
      <c r="B141" s="11" t="s">
        <v>79</v>
      </c>
      <c r="C141" s="1" t="s">
        <v>302</v>
      </c>
      <c r="D141" s="15">
        <v>15</v>
      </c>
      <c r="E141" s="33" t="s">
        <v>130</v>
      </c>
      <c r="F141" s="16" t="s">
        <v>153</v>
      </c>
      <c r="G141" s="4"/>
      <c r="H141" s="31">
        <v>45169</v>
      </c>
      <c r="I141" s="9">
        <v>920</v>
      </c>
      <c r="J141" s="4"/>
      <c r="K141" s="4"/>
      <c r="L141" s="16" t="s">
        <v>298</v>
      </c>
      <c r="M141" s="4"/>
    </row>
    <row r="142" spans="1:13" s="8" customFormat="1" ht="22.5" x14ac:dyDescent="0.25">
      <c r="A142" s="3" t="s">
        <v>257</v>
      </c>
      <c r="B142" s="11" t="s">
        <v>80</v>
      </c>
      <c r="C142" s="1" t="s">
        <v>302</v>
      </c>
      <c r="D142" s="15">
        <v>14</v>
      </c>
      <c r="E142" s="33" t="s">
        <v>130</v>
      </c>
      <c r="F142" s="16" t="s">
        <v>153</v>
      </c>
      <c r="G142" s="4"/>
      <c r="H142" s="31">
        <v>45169</v>
      </c>
      <c r="I142" s="9">
        <v>2572.7800000000002</v>
      </c>
      <c r="J142" s="4"/>
      <c r="K142" s="4"/>
      <c r="L142" s="16" t="s">
        <v>298</v>
      </c>
      <c r="M142" s="4"/>
    </row>
    <row r="143" spans="1:13" s="8" customFormat="1" x14ac:dyDescent="0.25">
      <c r="A143" s="3" t="s">
        <v>257</v>
      </c>
      <c r="B143" s="11" t="s">
        <v>81</v>
      </c>
      <c r="C143" s="1" t="s">
        <v>302</v>
      </c>
      <c r="D143" s="15">
        <v>3</v>
      </c>
      <c r="E143" s="33" t="s">
        <v>130</v>
      </c>
      <c r="F143" s="16" t="s">
        <v>153</v>
      </c>
      <c r="G143" s="4"/>
      <c r="H143" s="31">
        <v>45169</v>
      </c>
      <c r="I143" s="9">
        <v>551.30999999999995</v>
      </c>
      <c r="J143" s="4"/>
      <c r="K143" s="4"/>
      <c r="L143" s="16" t="s">
        <v>298</v>
      </c>
      <c r="M143" s="4"/>
    </row>
    <row r="144" spans="1:13" s="8" customFormat="1" x14ac:dyDescent="0.25">
      <c r="A144" s="3" t="s">
        <v>257</v>
      </c>
      <c r="B144" s="11" t="s">
        <v>82</v>
      </c>
      <c r="C144" s="1" t="s">
        <v>302</v>
      </c>
      <c r="D144" s="15">
        <v>3</v>
      </c>
      <c r="E144" s="33" t="s">
        <v>130</v>
      </c>
      <c r="F144" s="16" t="s">
        <v>153</v>
      </c>
      <c r="G144" s="4"/>
      <c r="H144" s="31">
        <v>45169</v>
      </c>
      <c r="I144" s="9">
        <v>1718.88</v>
      </c>
      <c r="J144" s="4"/>
      <c r="K144" s="4"/>
      <c r="L144" s="16" t="s">
        <v>298</v>
      </c>
      <c r="M144" s="4"/>
    </row>
    <row r="145" spans="1:13" s="8" customFormat="1" x14ac:dyDescent="0.25">
      <c r="A145" s="3" t="s">
        <v>257</v>
      </c>
      <c r="B145" s="11" t="s">
        <v>83</v>
      </c>
      <c r="C145" s="1" t="s">
        <v>302</v>
      </c>
      <c r="D145" s="15">
        <v>16</v>
      </c>
      <c r="E145" s="33" t="s">
        <v>130</v>
      </c>
      <c r="F145" s="16" t="s">
        <v>153</v>
      </c>
      <c r="G145" s="4"/>
      <c r="H145" s="31">
        <v>45169</v>
      </c>
      <c r="I145" s="9">
        <v>178.72</v>
      </c>
      <c r="J145" s="4"/>
      <c r="K145" s="4"/>
      <c r="L145" s="16" t="s">
        <v>298</v>
      </c>
      <c r="M145" s="4"/>
    </row>
    <row r="146" spans="1:13" s="8" customFormat="1" ht="22.5" x14ac:dyDescent="0.25">
      <c r="A146" s="3" t="s">
        <v>257</v>
      </c>
      <c r="B146" s="11" t="s">
        <v>84</v>
      </c>
      <c r="C146" s="1" t="s">
        <v>302</v>
      </c>
      <c r="D146" s="15">
        <v>50</v>
      </c>
      <c r="E146" s="33" t="s">
        <v>130</v>
      </c>
      <c r="F146" s="16" t="s">
        <v>153</v>
      </c>
      <c r="G146" s="4"/>
      <c r="H146" s="31">
        <v>45169</v>
      </c>
      <c r="I146" s="9">
        <v>1245</v>
      </c>
      <c r="J146" s="4"/>
      <c r="K146" s="4"/>
      <c r="L146" s="16" t="s">
        <v>298</v>
      </c>
      <c r="M146" s="4"/>
    </row>
    <row r="147" spans="1:13" s="8" customFormat="1" x14ac:dyDescent="0.25">
      <c r="A147" s="3" t="s">
        <v>257</v>
      </c>
      <c r="B147" s="11" t="s">
        <v>85</v>
      </c>
      <c r="C147" s="1" t="s">
        <v>302</v>
      </c>
      <c r="D147" s="15">
        <v>800</v>
      </c>
      <c r="E147" s="33" t="s">
        <v>130</v>
      </c>
      <c r="F147" s="16" t="s">
        <v>153</v>
      </c>
      <c r="G147" s="4"/>
      <c r="H147" s="31">
        <v>45169</v>
      </c>
      <c r="I147" s="9">
        <v>680</v>
      </c>
      <c r="J147" s="4"/>
      <c r="K147" s="4"/>
      <c r="L147" s="16" t="s">
        <v>298</v>
      </c>
      <c r="M147" s="4"/>
    </row>
    <row r="148" spans="1:13" s="8" customFormat="1" x14ac:dyDescent="0.25">
      <c r="A148" s="3" t="s">
        <v>257</v>
      </c>
      <c r="B148" s="11" t="s">
        <v>86</v>
      </c>
      <c r="C148" s="1" t="s">
        <v>302</v>
      </c>
      <c r="D148" s="15">
        <v>1</v>
      </c>
      <c r="E148" s="33" t="s">
        <v>130</v>
      </c>
      <c r="F148" s="16" t="s">
        <v>153</v>
      </c>
      <c r="G148" s="4"/>
      <c r="H148" s="31">
        <v>45169</v>
      </c>
      <c r="I148" s="9">
        <v>2100</v>
      </c>
      <c r="J148" s="4"/>
      <c r="K148" s="4"/>
      <c r="L148" s="16" t="s">
        <v>298</v>
      </c>
      <c r="M148" s="4"/>
    </row>
    <row r="149" spans="1:13" s="8" customFormat="1" x14ac:dyDescent="0.25">
      <c r="A149" s="3" t="s">
        <v>257</v>
      </c>
      <c r="B149" s="11" t="s">
        <v>87</v>
      </c>
      <c r="C149" s="1" t="s">
        <v>302</v>
      </c>
      <c r="D149" s="15">
        <v>8</v>
      </c>
      <c r="E149" s="33" t="s">
        <v>130</v>
      </c>
      <c r="F149" s="16" t="s">
        <v>153</v>
      </c>
      <c r="G149" s="4"/>
      <c r="H149" s="31">
        <v>45169</v>
      </c>
      <c r="I149" s="9">
        <v>383</v>
      </c>
      <c r="J149" s="4"/>
      <c r="K149" s="4"/>
      <c r="L149" s="16" t="s">
        <v>298</v>
      </c>
      <c r="M149" s="4"/>
    </row>
    <row r="150" spans="1:13" s="8" customFormat="1" x14ac:dyDescent="0.25">
      <c r="A150" s="3" t="s">
        <v>257</v>
      </c>
      <c r="B150" s="11" t="s">
        <v>89</v>
      </c>
      <c r="C150" s="1" t="s">
        <v>302</v>
      </c>
      <c r="D150" s="15">
        <v>5</v>
      </c>
      <c r="E150" s="33" t="s">
        <v>130</v>
      </c>
      <c r="F150" s="16" t="s">
        <v>153</v>
      </c>
      <c r="G150" s="4"/>
      <c r="H150" s="31">
        <v>45169</v>
      </c>
      <c r="I150" s="9">
        <v>18490</v>
      </c>
      <c r="J150" s="4"/>
      <c r="K150" s="4"/>
      <c r="L150" s="16" t="s">
        <v>298</v>
      </c>
      <c r="M150" s="4"/>
    </row>
    <row r="151" spans="1:13" s="8" customFormat="1" x14ac:dyDescent="0.25">
      <c r="A151" s="3" t="s">
        <v>257</v>
      </c>
      <c r="B151" s="11" t="s">
        <v>88</v>
      </c>
      <c r="C151" s="1" t="s">
        <v>302</v>
      </c>
      <c r="D151" s="15">
        <v>8</v>
      </c>
      <c r="E151" s="33" t="s">
        <v>130</v>
      </c>
      <c r="F151" s="16" t="s">
        <v>153</v>
      </c>
      <c r="G151" s="4"/>
      <c r="H151" s="31">
        <v>45169</v>
      </c>
      <c r="I151" s="9">
        <v>11469.03</v>
      </c>
      <c r="J151" s="4"/>
      <c r="K151" s="4"/>
      <c r="L151" s="16" t="s">
        <v>298</v>
      </c>
      <c r="M151" s="4"/>
    </row>
    <row r="152" spans="1:13" s="8" customFormat="1" x14ac:dyDescent="0.25">
      <c r="A152" s="3" t="s">
        <v>257</v>
      </c>
      <c r="B152" s="11" t="s">
        <v>129</v>
      </c>
      <c r="C152" s="1" t="s">
        <v>302</v>
      </c>
      <c r="D152" s="15">
        <v>14</v>
      </c>
      <c r="E152" s="33" t="s">
        <v>130</v>
      </c>
      <c r="F152" s="16" t="s">
        <v>153</v>
      </c>
      <c r="G152" s="4"/>
      <c r="H152" s="31">
        <v>45169</v>
      </c>
      <c r="I152" s="9">
        <v>77.98</v>
      </c>
      <c r="J152" s="4"/>
      <c r="K152" s="4"/>
      <c r="L152" s="16" t="s">
        <v>298</v>
      </c>
      <c r="M152" s="4"/>
    </row>
    <row r="153" spans="1:13" s="8" customFormat="1" x14ac:dyDescent="0.25">
      <c r="A153" s="3" t="s">
        <v>257</v>
      </c>
      <c r="B153" s="11" t="s">
        <v>90</v>
      </c>
      <c r="C153" s="1" t="s">
        <v>302</v>
      </c>
      <c r="D153" s="15">
        <v>28</v>
      </c>
      <c r="E153" s="33" t="s">
        <v>130</v>
      </c>
      <c r="F153" s="16" t="s">
        <v>153</v>
      </c>
      <c r="G153" s="4"/>
      <c r="H153" s="31">
        <v>45169</v>
      </c>
      <c r="I153" s="9">
        <v>6787.2</v>
      </c>
      <c r="J153" s="4"/>
      <c r="K153" s="4"/>
      <c r="L153" s="16" t="s">
        <v>298</v>
      </c>
      <c r="M153" s="4"/>
    </row>
    <row r="154" spans="1:13" s="8" customFormat="1" x14ac:dyDescent="0.25">
      <c r="A154" s="3" t="s">
        <v>257</v>
      </c>
      <c r="B154" s="11" t="s">
        <v>94</v>
      </c>
      <c r="C154" s="1" t="s">
        <v>302</v>
      </c>
      <c r="D154" s="15">
        <v>3</v>
      </c>
      <c r="E154" s="33" t="s">
        <v>130</v>
      </c>
      <c r="F154" s="16" t="s">
        <v>153</v>
      </c>
      <c r="G154" s="4"/>
      <c r="H154" s="31">
        <v>45169</v>
      </c>
      <c r="I154" s="9">
        <v>141</v>
      </c>
      <c r="J154" s="4"/>
      <c r="K154" s="4"/>
      <c r="L154" s="16" t="s">
        <v>298</v>
      </c>
      <c r="M154" s="4"/>
    </row>
    <row r="155" spans="1:13" s="8" customFormat="1" x14ac:dyDescent="0.25">
      <c r="A155" s="3" t="s">
        <v>257</v>
      </c>
      <c r="B155" s="11" t="s">
        <v>91</v>
      </c>
      <c r="C155" s="1" t="s">
        <v>302</v>
      </c>
      <c r="D155" s="15">
        <v>1</v>
      </c>
      <c r="E155" s="33" t="s">
        <v>130</v>
      </c>
      <c r="F155" s="16" t="s">
        <v>153</v>
      </c>
      <c r="G155" s="4"/>
      <c r="H155" s="31">
        <v>45169</v>
      </c>
      <c r="I155" s="9">
        <v>56000</v>
      </c>
      <c r="J155" s="4"/>
      <c r="K155" s="4"/>
      <c r="L155" s="16" t="s">
        <v>298</v>
      </c>
      <c r="M155" s="4"/>
    </row>
    <row r="156" spans="1:13" s="8" customFormat="1" x14ac:dyDescent="0.25">
      <c r="A156" s="3" t="s">
        <v>257</v>
      </c>
      <c r="B156" s="11" t="s">
        <v>92</v>
      </c>
      <c r="C156" s="1" t="s">
        <v>302</v>
      </c>
      <c r="D156" s="15">
        <v>1</v>
      </c>
      <c r="E156" s="33" t="s">
        <v>130</v>
      </c>
      <c r="F156" s="16" t="s">
        <v>153</v>
      </c>
      <c r="G156" s="4"/>
      <c r="H156" s="31">
        <v>45169</v>
      </c>
      <c r="I156" s="9">
        <v>1497.1</v>
      </c>
      <c r="J156" s="4"/>
      <c r="K156" s="4"/>
      <c r="L156" s="16" t="s">
        <v>298</v>
      </c>
      <c r="M156" s="4"/>
    </row>
    <row r="157" spans="1:13" s="8" customFormat="1" x14ac:dyDescent="0.25">
      <c r="A157" s="3" t="s">
        <v>257</v>
      </c>
      <c r="B157" s="11" t="s">
        <v>93</v>
      </c>
      <c r="C157" s="1" t="s">
        <v>302</v>
      </c>
      <c r="D157" s="15">
        <v>3</v>
      </c>
      <c r="E157" s="33" t="s">
        <v>130</v>
      </c>
      <c r="F157" s="16" t="s">
        <v>153</v>
      </c>
      <c r="G157" s="4"/>
      <c r="H157" s="31">
        <v>45169</v>
      </c>
      <c r="I157" s="9">
        <v>105000</v>
      </c>
      <c r="J157" s="4"/>
      <c r="K157" s="4"/>
      <c r="L157" s="16" t="s">
        <v>298</v>
      </c>
      <c r="M157" s="4"/>
    </row>
    <row r="158" spans="1:13" s="8" customFormat="1" x14ac:dyDescent="0.25">
      <c r="A158" s="3" t="s">
        <v>257</v>
      </c>
      <c r="B158" s="11" t="s">
        <v>95</v>
      </c>
      <c r="C158" s="1" t="s">
        <v>302</v>
      </c>
      <c r="D158" s="15">
        <v>1</v>
      </c>
      <c r="E158" s="33" t="s">
        <v>130</v>
      </c>
      <c r="F158" s="16" t="s">
        <v>153</v>
      </c>
      <c r="G158" s="4"/>
      <c r="H158" s="31">
        <v>45169</v>
      </c>
      <c r="I158" s="9">
        <v>81300</v>
      </c>
      <c r="J158" s="4"/>
      <c r="K158" s="4"/>
      <c r="L158" s="16" t="s">
        <v>298</v>
      </c>
      <c r="M158" s="4"/>
    </row>
    <row r="159" spans="1:13" s="8" customFormat="1" x14ac:dyDescent="0.25">
      <c r="A159" s="3" t="s">
        <v>257</v>
      </c>
      <c r="B159" s="11" t="s">
        <v>96</v>
      </c>
      <c r="C159" s="1" t="s">
        <v>302</v>
      </c>
      <c r="D159" s="15">
        <v>1</v>
      </c>
      <c r="E159" s="33" t="s">
        <v>130</v>
      </c>
      <c r="F159" s="16" t="s">
        <v>153</v>
      </c>
      <c r="G159" s="4"/>
      <c r="H159" s="31">
        <v>45169</v>
      </c>
      <c r="I159" s="9">
        <v>26500</v>
      </c>
      <c r="J159" s="4"/>
      <c r="K159" s="4"/>
      <c r="L159" s="16" t="s">
        <v>298</v>
      </c>
      <c r="M159" s="4"/>
    </row>
    <row r="160" spans="1:13" s="8" customFormat="1" x14ac:dyDescent="0.25">
      <c r="A160" s="3" t="s">
        <v>257</v>
      </c>
      <c r="B160" s="11" t="s">
        <v>97</v>
      </c>
      <c r="C160" s="1" t="s">
        <v>302</v>
      </c>
      <c r="D160" s="15">
        <v>4</v>
      </c>
      <c r="E160" s="33" t="s">
        <v>130</v>
      </c>
      <c r="F160" s="16" t="s">
        <v>153</v>
      </c>
      <c r="G160" s="4"/>
      <c r="H160" s="31">
        <v>45169</v>
      </c>
      <c r="I160" s="9">
        <v>13500</v>
      </c>
      <c r="J160" s="4"/>
      <c r="K160" s="4"/>
      <c r="L160" s="16" t="s">
        <v>298</v>
      </c>
      <c r="M160" s="4"/>
    </row>
    <row r="161" spans="1:13" s="8" customFormat="1" ht="11.25" customHeight="1" x14ac:dyDescent="0.25">
      <c r="A161" s="3" t="s">
        <v>257</v>
      </c>
      <c r="B161" s="11" t="s">
        <v>98</v>
      </c>
      <c r="C161" s="1" t="s">
        <v>302</v>
      </c>
      <c r="D161" s="15">
        <v>7</v>
      </c>
      <c r="E161" s="33" t="s">
        <v>130</v>
      </c>
      <c r="F161" s="16" t="s">
        <v>153</v>
      </c>
      <c r="G161" s="4"/>
      <c r="H161" s="31">
        <v>45169</v>
      </c>
      <c r="I161" s="9">
        <v>25930</v>
      </c>
      <c r="J161" s="4"/>
      <c r="K161" s="4"/>
      <c r="L161" s="16" t="s">
        <v>298</v>
      </c>
      <c r="M161" s="4"/>
    </row>
    <row r="162" spans="1:13" s="8" customFormat="1" ht="11.25" customHeight="1" x14ac:dyDescent="0.25">
      <c r="A162" s="3" t="s">
        <v>257</v>
      </c>
      <c r="B162" s="11" t="s">
        <v>99</v>
      </c>
      <c r="C162" s="1" t="s">
        <v>302</v>
      </c>
      <c r="D162" s="15">
        <v>4</v>
      </c>
      <c r="E162" s="33" t="s">
        <v>130</v>
      </c>
      <c r="F162" s="16" t="s">
        <v>153</v>
      </c>
      <c r="G162" s="4"/>
      <c r="H162" s="31">
        <v>45169</v>
      </c>
      <c r="I162" s="9">
        <v>439.6</v>
      </c>
      <c r="J162" s="4"/>
      <c r="K162" s="4"/>
      <c r="L162" s="16" t="s">
        <v>298</v>
      </c>
      <c r="M162" s="4"/>
    </row>
    <row r="163" spans="1:13" s="8" customFormat="1" ht="11.25" customHeight="1" x14ac:dyDescent="0.25">
      <c r="A163" s="3" t="s">
        <v>257</v>
      </c>
      <c r="B163" s="11" t="s">
        <v>100</v>
      </c>
      <c r="C163" s="1" t="s">
        <v>302</v>
      </c>
      <c r="D163" s="15">
        <v>1</v>
      </c>
      <c r="E163" s="33" t="s">
        <v>130</v>
      </c>
      <c r="F163" s="16" t="s">
        <v>153</v>
      </c>
      <c r="G163" s="4"/>
      <c r="H163" s="31">
        <v>45169</v>
      </c>
      <c r="I163" s="9">
        <v>350</v>
      </c>
      <c r="J163" s="4"/>
      <c r="K163" s="4"/>
      <c r="L163" s="16" t="s">
        <v>298</v>
      </c>
      <c r="M163" s="4"/>
    </row>
    <row r="164" spans="1:13" s="8" customFormat="1" ht="11.25" customHeight="1" x14ac:dyDescent="0.25">
      <c r="A164" s="3" t="s">
        <v>257</v>
      </c>
      <c r="B164" s="11" t="s">
        <v>0</v>
      </c>
      <c r="C164" s="1" t="s">
        <v>302</v>
      </c>
      <c r="D164" s="15">
        <v>2</v>
      </c>
      <c r="E164" s="33" t="s">
        <v>130</v>
      </c>
      <c r="F164" s="16" t="s">
        <v>153</v>
      </c>
      <c r="G164" s="4"/>
      <c r="H164" s="31">
        <v>45169</v>
      </c>
      <c r="I164" s="9">
        <v>9596</v>
      </c>
      <c r="J164" s="4"/>
      <c r="K164" s="4"/>
      <c r="L164" s="16" t="s">
        <v>298</v>
      </c>
      <c r="M164" s="4"/>
    </row>
    <row r="165" spans="1:13" s="8" customFormat="1" ht="11.25" customHeight="1" x14ac:dyDescent="0.25">
      <c r="A165" s="3" t="s">
        <v>257</v>
      </c>
      <c r="B165" s="11" t="s">
        <v>101</v>
      </c>
      <c r="C165" s="1" t="s">
        <v>302</v>
      </c>
      <c r="D165" s="15">
        <v>1</v>
      </c>
      <c r="E165" s="33" t="s">
        <v>130</v>
      </c>
      <c r="F165" s="16" t="s">
        <v>153</v>
      </c>
      <c r="G165" s="4"/>
      <c r="H165" s="31">
        <v>45169</v>
      </c>
      <c r="I165" s="9">
        <v>49000</v>
      </c>
      <c r="J165" s="4"/>
      <c r="K165" s="4"/>
      <c r="L165" s="16" t="s">
        <v>298</v>
      </c>
      <c r="M165" s="4"/>
    </row>
    <row r="166" spans="1:13" s="8" customFormat="1" ht="11.25" customHeight="1" x14ac:dyDescent="0.25">
      <c r="A166" s="3" t="s">
        <v>257</v>
      </c>
      <c r="B166" s="11" t="s">
        <v>102</v>
      </c>
      <c r="C166" s="1" t="s">
        <v>302</v>
      </c>
      <c r="D166" s="15">
        <v>1</v>
      </c>
      <c r="E166" s="33" t="s">
        <v>130</v>
      </c>
      <c r="F166" s="16" t="s">
        <v>153</v>
      </c>
      <c r="G166" s="4"/>
      <c r="H166" s="31">
        <v>45169</v>
      </c>
      <c r="I166" s="9">
        <v>24200</v>
      </c>
      <c r="J166" s="4"/>
      <c r="K166" s="4"/>
      <c r="L166" s="16" t="s">
        <v>298</v>
      </c>
      <c r="M166" s="4"/>
    </row>
    <row r="167" spans="1:13" s="8" customFormat="1" ht="11.25" customHeight="1" x14ac:dyDescent="0.25">
      <c r="A167" s="3" t="s">
        <v>257</v>
      </c>
      <c r="B167" s="11" t="s">
        <v>103</v>
      </c>
      <c r="C167" s="1" t="s">
        <v>302</v>
      </c>
      <c r="D167" s="15">
        <v>3</v>
      </c>
      <c r="E167" s="33" t="s">
        <v>130</v>
      </c>
      <c r="F167" s="16" t="s">
        <v>153</v>
      </c>
      <c r="G167" s="4"/>
      <c r="H167" s="31">
        <v>45169</v>
      </c>
      <c r="I167" s="9">
        <v>9800</v>
      </c>
      <c r="J167" s="4"/>
      <c r="K167" s="4"/>
      <c r="L167" s="16" t="s">
        <v>298</v>
      </c>
      <c r="M167" s="4"/>
    </row>
    <row r="168" spans="1:13" s="8" customFormat="1" ht="11.25" customHeight="1" x14ac:dyDescent="0.25">
      <c r="A168" s="3" t="s">
        <v>257</v>
      </c>
      <c r="B168" s="11" t="s">
        <v>104</v>
      </c>
      <c r="C168" s="1" t="s">
        <v>302</v>
      </c>
      <c r="D168" s="15">
        <v>2</v>
      </c>
      <c r="E168" s="33" t="s">
        <v>130</v>
      </c>
      <c r="F168" s="16" t="s">
        <v>153</v>
      </c>
      <c r="G168" s="4"/>
      <c r="H168" s="31">
        <v>45169</v>
      </c>
      <c r="I168" s="9">
        <v>24200</v>
      </c>
      <c r="J168" s="4"/>
      <c r="K168" s="4"/>
      <c r="L168" s="16" t="s">
        <v>298</v>
      </c>
      <c r="M168" s="4"/>
    </row>
    <row r="169" spans="1:13" s="8" customFormat="1" ht="11.25" customHeight="1" x14ac:dyDescent="0.25">
      <c r="A169" s="3" t="s">
        <v>257</v>
      </c>
      <c r="B169" s="11" t="s">
        <v>105</v>
      </c>
      <c r="C169" s="1" t="s">
        <v>302</v>
      </c>
      <c r="D169" s="15">
        <v>3</v>
      </c>
      <c r="E169" s="33" t="s">
        <v>130</v>
      </c>
      <c r="F169" s="16" t="s">
        <v>153</v>
      </c>
      <c r="G169" s="4"/>
      <c r="H169" s="31">
        <v>45169</v>
      </c>
      <c r="I169" s="9">
        <v>40000</v>
      </c>
      <c r="J169" s="4"/>
      <c r="K169" s="4"/>
      <c r="L169" s="16" t="s">
        <v>298</v>
      </c>
      <c r="M169" s="4"/>
    </row>
    <row r="170" spans="1:13" s="8" customFormat="1" ht="11.25" customHeight="1" x14ac:dyDescent="0.25">
      <c r="A170" s="3" t="s">
        <v>156</v>
      </c>
      <c r="B170" s="11" t="s">
        <v>106</v>
      </c>
      <c r="C170" s="1" t="s">
        <v>302</v>
      </c>
      <c r="D170" s="15">
        <v>1</v>
      </c>
      <c r="E170" s="33" t="s">
        <v>130</v>
      </c>
      <c r="F170" s="16" t="s">
        <v>153</v>
      </c>
      <c r="G170" s="4"/>
      <c r="H170" s="31">
        <v>45169</v>
      </c>
      <c r="I170" s="9">
        <f>15600/2</f>
        <v>7800</v>
      </c>
      <c r="J170" s="4"/>
      <c r="K170" s="4"/>
      <c r="L170" s="16" t="s">
        <v>298</v>
      </c>
      <c r="M170" s="4"/>
    </row>
    <row r="171" spans="1:13" s="8" customFormat="1" ht="11.25" customHeight="1" x14ac:dyDescent="0.25">
      <c r="A171" s="3" t="s">
        <v>156</v>
      </c>
      <c r="B171" s="11" t="s">
        <v>288</v>
      </c>
      <c r="C171" s="1" t="s">
        <v>302</v>
      </c>
      <c r="D171" s="15">
        <v>6</v>
      </c>
      <c r="E171" s="33" t="s">
        <v>130</v>
      </c>
      <c r="F171" s="16" t="s">
        <v>153</v>
      </c>
      <c r="G171" s="4"/>
      <c r="H171" s="31">
        <v>45169</v>
      </c>
      <c r="I171" s="9">
        <f>898*6*6</f>
        <v>32328</v>
      </c>
      <c r="J171" s="4"/>
      <c r="K171" s="4"/>
      <c r="L171" s="16" t="s">
        <v>298</v>
      </c>
      <c r="M171" s="4"/>
    </row>
    <row r="172" spans="1:13" s="8" customFormat="1" ht="11.25" customHeight="1" x14ac:dyDescent="0.25">
      <c r="A172" s="3" t="s">
        <v>257</v>
      </c>
      <c r="B172" s="11" t="s">
        <v>289</v>
      </c>
      <c r="C172" s="1" t="s">
        <v>302</v>
      </c>
      <c r="D172" s="15">
        <v>2</v>
      </c>
      <c r="E172" s="33" t="s">
        <v>130</v>
      </c>
      <c r="F172" s="16" t="s">
        <v>153</v>
      </c>
      <c r="G172" s="4"/>
      <c r="H172" s="31">
        <v>45169</v>
      </c>
      <c r="I172" s="9">
        <v>150.4</v>
      </c>
      <c r="J172" s="4"/>
      <c r="K172" s="4"/>
      <c r="L172" s="16" t="s">
        <v>298</v>
      </c>
      <c r="M172" s="4"/>
    </row>
    <row r="173" spans="1:13" s="8" customFormat="1" ht="11.25" customHeight="1" x14ac:dyDescent="0.25">
      <c r="A173" s="3" t="s">
        <v>257</v>
      </c>
      <c r="B173" s="11" t="s">
        <v>107</v>
      </c>
      <c r="C173" s="1" t="s">
        <v>302</v>
      </c>
      <c r="D173" s="15">
        <v>2</v>
      </c>
      <c r="E173" s="33" t="s">
        <v>130</v>
      </c>
      <c r="F173" s="16" t="s">
        <v>153</v>
      </c>
      <c r="G173" s="4"/>
      <c r="H173" s="31">
        <v>45169</v>
      </c>
      <c r="I173" s="9">
        <v>100</v>
      </c>
      <c r="J173" s="4"/>
      <c r="K173" s="4"/>
      <c r="L173" s="16" t="s">
        <v>298</v>
      </c>
      <c r="M173" s="4"/>
    </row>
    <row r="174" spans="1:13" s="8" customFormat="1" ht="11.25" customHeight="1" x14ac:dyDescent="0.25">
      <c r="A174" s="3" t="s">
        <v>257</v>
      </c>
      <c r="B174" s="11" t="s">
        <v>108</v>
      </c>
      <c r="C174" s="1" t="s">
        <v>302</v>
      </c>
      <c r="D174" s="15">
        <v>20</v>
      </c>
      <c r="E174" s="33" t="s">
        <v>130</v>
      </c>
      <c r="F174" s="16" t="s">
        <v>153</v>
      </c>
      <c r="G174" s="4"/>
      <c r="H174" s="31">
        <v>45169</v>
      </c>
      <c r="I174" s="9">
        <v>1700</v>
      </c>
      <c r="J174" s="4"/>
      <c r="K174" s="4"/>
      <c r="L174" s="16" t="s">
        <v>298</v>
      </c>
      <c r="M174" s="4"/>
    </row>
    <row r="175" spans="1:13" s="8" customFormat="1" ht="11.25" customHeight="1" x14ac:dyDescent="0.25">
      <c r="A175" s="3" t="s">
        <v>257</v>
      </c>
      <c r="B175" s="11" t="s">
        <v>109</v>
      </c>
      <c r="C175" s="1" t="s">
        <v>302</v>
      </c>
      <c r="D175" s="15">
        <v>15</v>
      </c>
      <c r="E175" s="33" t="s">
        <v>130</v>
      </c>
      <c r="F175" s="16" t="s">
        <v>153</v>
      </c>
      <c r="G175" s="4"/>
      <c r="H175" s="31">
        <v>45169</v>
      </c>
      <c r="I175" s="9">
        <v>6450</v>
      </c>
      <c r="J175" s="4"/>
      <c r="K175" s="4"/>
      <c r="L175" s="16" t="s">
        <v>298</v>
      </c>
      <c r="M175" s="4"/>
    </row>
    <row r="176" spans="1:13" s="8" customFormat="1" ht="11.25" customHeight="1" x14ac:dyDescent="0.25">
      <c r="A176" s="3" t="s">
        <v>257</v>
      </c>
      <c r="B176" s="11" t="s">
        <v>110</v>
      </c>
      <c r="C176" s="1" t="s">
        <v>302</v>
      </c>
      <c r="D176" s="15">
        <v>15</v>
      </c>
      <c r="E176" s="33" t="s">
        <v>130</v>
      </c>
      <c r="F176" s="16" t="s">
        <v>153</v>
      </c>
      <c r="G176" s="4"/>
      <c r="H176" s="31">
        <v>45169</v>
      </c>
      <c r="I176" s="9">
        <v>225</v>
      </c>
      <c r="J176" s="4"/>
      <c r="K176" s="4"/>
      <c r="L176" s="16" t="s">
        <v>298</v>
      </c>
      <c r="M176" s="4"/>
    </row>
    <row r="177" spans="1:13" s="8" customFormat="1" ht="11.25" customHeight="1" x14ac:dyDescent="0.25">
      <c r="A177" s="3" t="s">
        <v>156</v>
      </c>
      <c r="B177" s="11" t="s">
        <v>111</v>
      </c>
      <c r="C177" s="1" t="s">
        <v>302</v>
      </c>
      <c r="D177" s="15">
        <v>1</v>
      </c>
      <c r="E177" s="33" t="s">
        <v>130</v>
      </c>
      <c r="F177" s="16" t="s">
        <v>153</v>
      </c>
      <c r="G177" s="4"/>
      <c r="H177" s="31">
        <v>45169</v>
      </c>
      <c r="I177" s="9">
        <f>54700/2</f>
        <v>27350</v>
      </c>
      <c r="J177" s="4"/>
      <c r="K177" s="4"/>
      <c r="L177" s="16" t="s">
        <v>298</v>
      </c>
      <c r="M177" s="4"/>
    </row>
    <row r="178" spans="1:13" s="8" customFormat="1" ht="11.25" customHeight="1" x14ac:dyDescent="0.25">
      <c r="A178" s="3" t="s">
        <v>156</v>
      </c>
      <c r="B178" s="11" t="s">
        <v>112</v>
      </c>
      <c r="C178" s="1" t="s">
        <v>302</v>
      </c>
      <c r="D178" s="15">
        <v>1</v>
      </c>
      <c r="E178" s="33" t="s">
        <v>130</v>
      </c>
      <c r="F178" s="16" t="s">
        <v>153</v>
      </c>
      <c r="G178" s="4"/>
      <c r="H178" s="31">
        <v>45169</v>
      </c>
      <c r="I178" s="9">
        <f>50400/2</f>
        <v>25200</v>
      </c>
      <c r="J178" s="4"/>
      <c r="K178" s="4"/>
      <c r="L178" s="16" t="s">
        <v>298</v>
      </c>
      <c r="M178" s="4"/>
    </row>
    <row r="179" spans="1:13" s="8" customFormat="1" ht="11.25" customHeight="1" x14ac:dyDescent="0.25">
      <c r="A179" s="3" t="s">
        <v>156</v>
      </c>
      <c r="B179" s="11" t="s">
        <v>113</v>
      </c>
      <c r="C179" s="1" t="s">
        <v>302</v>
      </c>
      <c r="D179" s="15">
        <v>1</v>
      </c>
      <c r="E179" s="33" t="s">
        <v>130</v>
      </c>
      <c r="F179" s="16" t="s">
        <v>153</v>
      </c>
      <c r="G179" s="4"/>
      <c r="H179" s="31">
        <v>45169</v>
      </c>
      <c r="I179" s="9">
        <f>18321.81/2</f>
        <v>9160.9050000000007</v>
      </c>
      <c r="J179" s="4"/>
      <c r="K179" s="4"/>
      <c r="L179" s="16" t="s">
        <v>298</v>
      </c>
      <c r="M179" s="4"/>
    </row>
    <row r="180" spans="1:13" s="8" customFormat="1" ht="11.25" customHeight="1" x14ac:dyDescent="0.25">
      <c r="A180" s="3" t="s">
        <v>156</v>
      </c>
      <c r="B180" s="11" t="s">
        <v>114</v>
      </c>
      <c r="C180" s="1" t="s">
        <v>302</v>
      </c>
      <c r="D180" s="15">
        <v>1</v>
      </c>
      <c r="E180" s="33" t="s">
        <v>130</v>
      </c>
      <c r="F180" s="16" t="s">
        <v>153</v>
      </c>
      <c r="G180" s="4"/>
      <c r="H180" s="31">
        <v>45169</v>
      </c>
      <c r="I180" s="9">
        <f>14650/2</f>
        <v>7325</v>
      </c>
      <c r="J180" s="4"/>
      <c r="K180" s="4"/>
      <c r="L180" s="16" t="s">
        <v>298</v>
      </c>
      <c r="M180" s="4"/>
    </row>
    <row r="181" spans="1:13" s="8" customFormat="1" ht="11.25" customHeight="1" x14ac:dyDescent="0.25">
      <c r="A181" s="3" t="s">
        <v>257</v>
      </c>
      <c r="B181" s="11" t="s">
        <v>115</v>
      </c>
      <c r="C181" s="1" t="s">
        <v>302</v>
      </c>
      <c r="D181" s="15">
        <v>1</v>
      </c>
      <c r="E181" s="33" t="s">
        <v>130</v>
      </c>
      <c r="F181" s="16" t="s">
        <v>153</v>
      </c>
      <c r="G181" s="4"/>
      <c r="H181" s="31">
        <v>45169</v>
      </c>
      <c r="I181" s="9">
        <f>57085/2</f>
        <v>28542.5</v>
      </c>
      <c r="J181" s="4"/>
      <c r="K181" s="4"/>
      <c r="L181" s="16" t="s">
        <v>298</v>
      </c>
      <c r="M181" s="4"/>
    </row>
    <row r="182" spans="1:13" s="8" customFormat="1" ht="11.25" customHeight="1" x14ac:dyDescent="0.25">
      <c r="A182" s="3" t="s">
        <v>257</v>
      </c>
      <c r="B182" s="11" t="s">
        <v>116</v>
      </c>
      <c r="C182" s="1" t="s">
        <v>302</v>
      </c>
      <c r="D182" s="15">
        <v>8</v>
      </c>
      <c r="E182" s="33" t="s">
        <v>130</v>
      </c>
      <c r="F182" s="16" t="s">
        <v>153</v>
      </c>
      <c r="G182" s="4"/>
      <c r="H182" s="31">
        <v>45169</v>
      </c>
      <c r="I182" s="9">
        <v>60.08</v>
      </c>
      <c r="J182" s="4"/>
      <c r="K182" s="4"/>
      <c r="L182" s="16" t="s">
        <v>298</v>
      </c>
      <c r="M182" s="4"/>
    </row>
    <row r="183" spans="1:13" s="8" customFormat="1" ht="11.25" customHeight="1" x14ac:dyDescent="0.25">
      <c r="A183" s="3" t="s">
        <v>257</v>
      </c>
      <c r="B183" s="11" t="s">
        <v>117</v>
      </c>
      <c r="C183" s="1" t="s">
        <v>302</v>
      </c>
      <c r="D183" s="15">
        <v>16</v>
      </c>
      <c r="E183" s="33" t="s">
        <v>130</v>
      </c>
      <c r="F183" s="16" t="s">
        <v>153</v>
      </c>
      <c r="G183" s="4"/>
      <c r="H183" s="31">
        <v>45169</v>
      </c>
      <c r="I183" s="9">
        <v>32</v>
      </c>
      <c r="J183" s="4"/>
      <c r="K183" s="4"/>
      <c r="L183" s="16" t="s">
        <v>298</v>
      </c>
      <c r="M183" s="4"/>
    </row>
    <row r="184" spans="1:13" s="8" customFormat="1" ht="11.25" customHeight="1" x14ac:dyDescent="0.25">
      <c r="A184" s="3" t="s">
        <v>257</v>
      </c>
      <c r="B184" s="11" t="s">
        <v>118</v>
      </c>
      <c r="C184" s="1" t="s">
        <v>302</v>
      </c>
      <c r="D184" s="15">
        <v>30</v>
      </c>
      <c r="E184" s="33" t="s">
        <v>130</v>
      </c>
      <c r="F184" s="16" t="s">
        <v>153</v>
      </c>
      <c r="G184" s="4"/>
      <c r="H184" s="31">
        <v>45169</v>
      </c>
      <c r="I184" s="9">
        <v>22162</v>
      </c>
      <c r="J184" s="4"/>
      <c r="K184" s="4"/>
      <c r="L184" s="16" t="s">
        <v>298</v>
      </c>
      <c r="M184" s="4"/>
    </row>
    <row r="185" spans="1:13" s="8" customFormat="1" ht="11.25" customHeight="1" x14ac:dyDescent="0.25">
      <c r="A185" s="3" t="s">
        <v>257</v>
      </c>
      <c r="B185" s="11" t="s">
        <v>121</v>
      </c>
      <c r="C185" s="1" t="s">
        <v>302</v>
      </c>
      <c r="D185" s="15">
        <v>1</v>
      </c>
      <c r="E185" s="33" t="s">
        <v>130</v>
      </c>
      <c r="F185" s="16" t="s">
        <v>153</v>
      </c>
      <c r="G185" s="4"/>
      <c r="H185" s="31">
        <v>45169</v>
      </c>
      <c r="I185" s="9">
        <v>3200</v>
      </c>
      <c r="J185" s="4"/>
      <c r="K185" s="4"/>
      <c r="L185" s="16" t="s">
        <v>298</v>
      </c>
      <c r="M185" s="4"/>
    </row>
    <row r="186" spans="1:13" s="8" customFormat="1" ht="11.25" customHeight="1" x14ac:dyDescent="0.25">
      <c r="A186" s="3" t="s">
        <v>257</v>
      </c>
      <c r="B186" s="11" t="s">
        <v>119</v>
      </c>
      <c r="C186" s="1" t="s">
        <v>302</v>
      </c>
      <c r="D186" s="15">
        <v>4</v>
      </c>
      <c r="E186" s="33" t="s">
        <v>130</v>
      </c>
      <c r="F186" s="16" t="s">
        <v>153</v>
      </c>
      <c r="G186" s="4"/>
      <c r="H186" s="31">
        <v>45169</v>
      </c>
      <c r="I186" s="9">
        <v>9259.65</v>
      </c>
      <c r="J186" s="4"/>
      <c r="K186" s="4"/>
      <c r="L186" s="16" t="s">
        <v>298</v>
      </c>
      <c r="M186" s="4"/>
    </row>
    <row r="187" spans="1:13" s="8" customFormat="1" ht="11.25" customHeight="1" x14ac:dyDescent="0.25">
      <c r="A187" s="3" t="s">
        <v>257</v>
      </c>
      <c r="B187" s="11" t="s">
        <v>120</v>
      </c>
      <c r="C187" s="1" t="s">
        <v>302</v>
      </c>
      <c r="D187" s="15">
        <v>500</v>
      </c>
      <c r="E187" s="33" t="s">
        <v>130</v>
      </c>
      <c r="F187" s="16" t="s">
        <v>153</v>
      </c>
      <c r="G187" s="4"/>
      <c r="H187" s="31">
        <v>45169</v>
      </c>
      <c r="I187" s="9">
        <v>25000</v>
      </c>
      <c r="J187" s="4"/>
      <c r="K187" s="4"/>
      <c r="L187" s="16" t="s">
        <v>298</v>
      </c>
      <c r="M187" s="4"/>
    </row>
    <row r="188" spans="1:13" s="8" customFormat="1" ht="11.25" customHeight="1" x14ac:dyDescent="0.25">
      <c r="A188" s="3" t="s">
        <v>257</v>
      </c>
      <c r="B188" s="11" t="s">
        <v>290</v>
      </c>
      <c r="C188" s="1" t="s">
        <v>302</v>
      </c>
      <c r="D188" s="15">
        <v>1</v>
      </c>
      <c r="E188" s="33" t="s">
        <v>130</v>
      </c>
      <c r="F188" s="16" t="s">
        <v>153</v>
      </c>
      <c r="G188" s="4"/>
      <c r="H188" s="31">
        <v>45169</v>
      </c>
      <c r="I188" s="9">
        <v>17</v>
      </c>
      <c r="J188" s="4"/>
      <c r="K188" s="4"/>
      <c r="L188" s="16" t="s">
        <v>298</v>
      </c>
      <c r="M188" s="4"/>
    </row>
    <row r="189" spans="1:13" s="8" customFormat="1" ht="11.25" customHeight="1" x14ac:dyDescent="0.25">
      <c r="A189" s="3" t="s">
        <v>257</v>
      </c>
      <c r="B189" s="11" t="s">
        <v>122</v>
      </c>
      <c r="C189" s="1" t="s">
        <v>302</v>
      </c>
      <c r="D189" s="15">
        <v>5</v>
      </c>
      <c r="E189" s="33" t="s">
        <v>130</v>
      </c>
      <c r="F189" s="16" t="s">
        <v>153</v>
      </c>
      <c r="G189" s="4"/>
      <c r="H189" s="31">
        <v>45169</v>
      </c>
      <c r="I189" s="9">
        <v>12273.3</v>
      </c>
      <c r="J189" s="4"/>
      <c r="K189" s="4"/>
      <c r="L189" s="16" t="s">
        <v>298</v>
      </c>
      <c r="M189" s="4"/>
    </row>
    <row r="190" spans="1:13" s="8" customFormat="1" ht="11.25" customHeight="1" x14ac:dyDescent="0.25">
      <c r="A190" s="3" t="s">
        <v>257</v>
      </c>
      <c r="B190" s="11" t="s">
        <v>123</v>
      </c>
      <c r="C190" s="1" t="s">
        <v>302</v>
      </c>
      <c r="D190" s="15">
        <v>3</v>
      </c>
      <c r="E190" s="33" t="s">
        <v>130</v>
      </c>
      <c r="F190" s="16" t="s">
        <v>153</v>
      </c>
      <c r="G190" s="4"/>
      <c r="H190" s="31">
        <v>45169</v>
      </c>
      <c r="I190" s="9">
        <v>7363.98</v>
      </c>
      <c r="J190" s="4"/>
      <c r="K190" s="4"/>
      <c r="L190" s="16" t="s">
        <v>298</v>
      </c>
      <c r="M190" s="4"/>
    </row>
    <row r="191" spans="1:13" s="8" customFormat="1" ht="11.25" customHeight="1" x14ac:dyDescent="0.25">
      <c r="A191" s="3" t="s">
        <v>257</v>
      </c>
      <c r="B191" s="11" t="s">
        <v>291</v>
      </c>
      <c r="C191" s="1" t="s">
        <v>302</v>
      </c>
      <c r="D191" s="15">
        <v>300</v>
      </c>
      <c r="E191" s="33" t="s">
        <v>130</v>
      </c>
      <c r="F191" s="16" t="s">
        <v>153</v>
      </c>
      <c r="G191" s="4"/>
      <c r="H191" s="31">
        <v>45169</v>
      </c>
      <c r="I191" s="9">
        <f>840+525</f>
        <v>1365</v>
      </c>
      <c r="J191" s="4"/>
      <c r="K191" s="4"/>
      <c r="L191" s="16" t="s">
        <v>298</v>
      </c>
      <c r="M191" s="4"/>
    </row>
    <row r="192" spans="1:13" s="8" customFormat="1" ht="11.25" customHeight="1" x14ac:dyDescent="0.25">
      <c r="A192" s="3" t="s">
        <v>257</v>
      </c>
      <c r="B192" s="11" t="s">
        <v>124</v>
      </c>
      <c r="C192" s="1" t="s">
        <v>302</v>
      </c>
      <c r="D192" s="15">
        <v>4</v>
      </c>
      <c r="E192" s="33" t="s">
        <v>130</v>
      </c>
      <c r="F192" s="16" t="s">
        <v>153</v>
      </c>
      <c r="G192" s="4"/>
      <c r="H192" s="31">
        <v>45169</v>
      </c>
      <c r="I192" s="9">
        <v>668</v>
      </c>
      <c r="J192" s="4"/>
      <c r="K192" s="4"/>
      <c r="L192" s="16" t="s">
        <v>298</v>
      </c>
      <c r="M192" s="4"/>
    </row>
    <row r="193" spans="1:13" s="8" customFormat="1" ht="11.25" customHeight="1" x14ac:dyDescent="0.25">
      <c r="A193" s="3" t="s">
        <v>257</v>
      </c>
      <c r="B193" s="11" t="s">
        <v>125</v>
      </c>
      <c r="C193" s="1" t="s">
        <v>302</v>
      </c>
      <c r="D193" s="15">
        <v>6</v>
      </c>
      <c r="E193" s="33" t="s">
        <v>130</v>
      </c>
      <c r="F193" s="16" t="s">
        <v>153</v>
      </c>
      <c r="G193" s="4"/>
      <c r="H193" s="31">
        <v>45169</v>
      </c>
      <c r="I193" s="9">
        <v>228</v>
      </c>
      <c r="J193" s="4"/>
      <c r="K193" s="4"/>
      <c r="L193" s="16" t="s">
        <v>298</v>
      </c>
      <c r="M193" s="4"/>
    </row>
    <row r="194" spans="1:13" s="8" customFormat="1" ht="11.25" customHeight="1" x14ac:dyDescent="0.25">
      <c r="A194" s="3" t="s">
        <v>257</v>
      </c>
      <c r="B194" s="11" t="s">
        <v>126</v>
      </c>
      <c r="C194" s="1" t="s">
        <v>302</v>
      </c>
      <c r="D194" s="15">
        <v>4</v>
      </c>
      <c r="E194" s="33" t="s">
        <v>130</v>
      </c>
      <c r="F194" s="16" t="s">
        <v>153</v>
      </c>
      <c r="G194" s="4"/>
      <c r="H194" s="31">
        <v>45169</v>
      </c>
      <c r="I194" s="9">
        <v>107.96</v>
      </c>
      <c r="J194" s="4"/>
      <c r="K194" s="4"/>
      <c r="L194" s="16" t="s">
        <v>298</v>
      </c>
      <c r="M194" s="4"/>
    </row>
    <row r="195" spans="1:13" s="8" customFormat="1" ht="11.25" customHeight="1" x14ac:dyDescent="0.25">
      <c r="A195" s="3" t="s">
        <v>257</v>
      </c>
      <c r="B195" s="11" t="s">
        <v>127</v>
      </c>
      <c r="C195" s="1" t="s">
        <v>302</v>
      </c>
      <c r="D195" s="15">
        <v>6</v>
      </c>
      <c r="E195" s="33" t="s">
        <v>130</v>
      </c>
      <c r="F195" s="16" t="s">
        <v>153</v>
      </c>
      <c r="G195" s="4"/>
      <c r="H195" s="31">
        <v>45169</v>
      </c>
      <c r="I195" s="9">
        <v>136</v>
      </c>
      <c r="J195" s="4"/>
      <c r="K195" s="4"/>
      <c r="L195" s="16" t="s">
        <v>298</v>
      </c>
      <c r="M195" s="4"/>
    </row>
    <row r="196" spans="1:13" s="8" customFormat="1" ht="11.25" customHeight="1" x14ac:dyDescent="0.25">
      <c r="A196" s="3" t="s">
        <v>156</v>
      </c>
      <c r="B196" s="11" t="s">
        <v>128</v>
      </c>
      <c r="C196" s="1" t="s">
        <v>302</v>
      </c>
      <c r="D196" s="15">
        <v>32</v>
      </c>
      <c r="E196" s="33" t="s">
        <v>130</v>
      </c>
      <c r="F196" s="16" t="s">
        <v>153</v>
      </c>
      <c r="G196" s="4"/>
      <c r="H196" s="31">
        <v>45169</v>
      </c>
      <c r="I196" s="9">
        <v>32000</v>
      </c>
      <c r="J196" s="4"/>
      <c r="K196" s="4"/>
      <c r="L196" s="16" t="s">
        <v>298</v>
      </c>
      <c r="M196" s="4"/>
    </row>
    <row r="197" spans="1:13" s="8" customFormat="1" ht="11.25" customHeight="1" x14ac:dyDescent="0.25">
      <c r="A197" s="3" t="s">
        <v>257</v>
      </c>
      <c r="B197" s="11" t="s">
        <v>292</v>
      </c>
      <c r="C197" s="1" t="s">
        <v>302</v>
      </c>
      <c r="D197" s="15">
        <v>3</v>
      </c>
      <c r="E197" s="33" t="s">
        <v>130</v>
      </c>
      <c r="F197" s="16" t="s">
        <v>153</v>
      </c>
      <c r="G197" s="4"/>
      <c r="H197" s="31">
        <v>45169</v>
      </c>
      <c r="I197" s="9">
        <v>463.5</v>
      </c>
      <c r="J197" s="4"/>
      <c r="K197" s="4"/>
      <c r="L197" s="16" t="s">
        <v>298</v>
      </c>
      <c r="M197" s="4"/>
    </row>
    <row r="198" spans="1:13" s="8" customFormat="1" ht="11.25" customHeight="1" x14ac:dyDescent="0.25">
      <c r="A198" s="3" t="s">
        <v>156</v>
      </c>
      <c r="B198" s="11" t="s">
        <v>184</v>
      </c>
      <c r="C198" s="1" t="s">
        <v>302</v>
      </c>
      <c r="D198" s="15">
        <v>1</v>
      </c>
      <c r="E198" s="33" t="s">
        <v>188</v>
      </c>
      <c r="F198" s="16" t="s">
        <v>188</v>
      </c>
      <c r="G198" s="4"/>
      <c r="H198" s="31">
        <v>45291</v>
      </c>
      <c r="I198" s="9">
        <v>3290</v>
      </c>
      <c r="J198" s="21" t="s">
        <v>189</v>
      </c>
      <c r="K198" s="4"/>
      <c r="L198" s="16" t="s">
        <v>298</v>
      </c>
      <c r="M198" s="4"/>
    </row>
    <row r="199" spans="1:13" s="8" customFormat="1" ht="11.25" customHeight="1" x14ac:dyDescent="0.25">
      <c r="A199" s="3" t="s">
        <v>156</v>
      </c>
      <c r="B199" s="11" t="s">
        <v>186</v>
      </c>
      <c r="C199" s="1" t="s">
        <v>302</v>
      </c>
      <c r="D199" s="15">
        <v>1</v>
      </c>
      <c r="E199" s="33" t="s">
        <v>188</v>
      </c>
      <c r="F199" s="16" t="s">
        <v>188</v>
      </c>
      <c r="G199" s="4"/>
      <c r="H199" s="31">
        <v>45291</v>
      </c>
      <c r="I199" s="9">
        <v>1386</v>
      </c>
      <c r="J199" s="21" t="s">
        <v>190</v>
      </c>
      <c r="K199" s="4"/>
      <c r="L199" s="16" t="s">
        <v>298</v>
      </c>
      <c r="M199" s="4"/>
    </row>
    <row r="200" spans="1:13" s="8" customFormat="1" ht="11.25" customHeight="1" x14ac:dyDescent="0.25">
      <c r="A200" s="3" t="s">
        <v>156</v>
      </c>
      <c r="B200" s="11" t="s">
        <v>187</v>
      </c>
      <c r="C200" s="1" t="s">
        <v>302</v>
      </c>
      <c r="D200" s="15">
        <v>1</v>
      </c>
      <c r="E200" s="33" t="s">
        <v>188</v>
      </c>
      <c r="F200" s="16" t="s">
        <v>188</v>
      </c>
      <c r="G200" s="4"/>
      <c r="H200" s="31">
        <v>45291</v>
      </c>
      <c r="I200" s="9">
        <v>2200</v>
      </c>
      <c r="J200" s="21" t="s">
        <v>191</v>
      </c>
      <c r="K200" s="4"/>
      <c r="L200" s="16" t="s">
        <v>298</v>
      </c>
      <c r="M200" s="4"/>
    </row>
    <row r="201" spans="1:13" s="8" customFormat="1" ht="11.25" customHeight="1" x14ac:dyDescent="0.25">
      <c r="A201" s="3" t="s">
        <v>156</v>
      </c>
      <c r="B201" s="11" t="s">
        <v>185</v>
      </c>
      <c r="C201" s="1" t="s">
        <v>302</v>
      </c>
      <c r="D201" s="15">
        <v>1</v>
      </c>
      <c r="E201" s="33" t="s">
        <v>188</v>
      </c>
      <c r="F201" s="16" t="s">
        <v>188</v>
      </c>
      <c r="G201" s="4"/>
      <c r="H201" s="31">
        <v>45291</v>
      </c>
      <c r="I201" s="9">
        <v>1990</v>
      </c>
      <c r="J201" s="21" t="s">
        <v>192</v>
      </c>
      <c r="K201" s="4"/>
      <c r="L201" s="16" t="s">
        <v>298</v>
      </c>
      <c r="M201" s="4"/>
    </row>
    <row r="202" spans="1:13" s="8" customFormat="1" ht="11.25" customHeight="1" x14ac:dyDescent="0.25">
      <c r="A202" s="3" t="s">
        <v>156</v>
      </c>
      <c r="B202" s="11" t="s">
        <v>37</v>
      </c>
      <c r="C202" s="1" t="s">
        <v>302</v>
      </c>
      <c r="D202" s="15">
        <v>7</v>
      </c>
      <c r="E202" s="33" t="s">
        <v>47</v>
      </c>
      <c r="F202" s="16" t="s">
        <v>10</v>
      </c>
      <c r="G202" s="4"/>
      <c r="H202" s="31">
        <v>45199</v>
      </c>
      <c r="I202" s="9">
        <v>10475.5</v>
      </c>
      <c r="J202" s="4"/>
      <c r="K202" s="4"/>
      <c r="L202" s="16" t="s">
        <v>298</v>
      </c>
      <c r="M202" s="4"/>
    </row>
    <row r="203" spans="1:13" s="8" customFormat="1" ht="11.25" customHeight="1" x14ac:dyDescent="0.25">
      <c r="A203" s="3" t="s">
        <v>156</v>
      </c>
      <c r="B203" s="11" t="s">
        <v>38</v>
      </c>
      <c r="C203" s="1" t="s">
        <v>302</v>
      </c>
      <c r="D203" s="15">
        <v>7</v>
      </c>
      <c r="E203" s="33" t="s">
        <v>47</v>
      </c>
      <c r="F203" s="16" t="s">
        <v>10</v>
      </c>
      <c r="G203" s="4"/>
      <c r="H203" s="31">
        <v>45199</v>
      </c>
      <c r="I203" s="9">
        <v>8134</v>
      </c>
      <c r="J203" s="4"/>
      <c r="K203" s="4"/>
      <c r="L203" s="16" t="s">
        <v>298</v>
      </c>
      <c r="M203" s="4"/>
    </row>
    <row r="204" spans="1:13" s="8" customFormat="1" ht="11.25" customHeight="1" x14ac:dyDescent="0.25">
      <c r="A204" s="3" t="s">
        <v>156</v>
      </c>
      <c r="B204" s="11" t="s">
        <v>33</v>
      </c>
      <c r="C204" s="1" t="s">
        <v>302</v>
      </c>
      <c r="D204" s="15">
        <v>2</v>
      </c>
      <c r="E204" s="33" t="s">
        <v>47</v>
      </c>
      <c r="F204" s="16" t="s">
        <v>10</v>
      </c>
      <c r="G204" s="4"/>
      <c r="H204" s="31">
        <v>45199</v>
      </c>
      <c r="I204" s="9">
        <v>2993</v>
      </c>
      <c r="J204" s="4"/>
      <c r="K204" s="4"/>
      <c r="L204" s="16" t="s">
        <v>298</v>
      </c>
      <c r="M204" s="4"/>
    </row>
    <row r="205" spans="1:13" s="8" customFormat="1" ht="11.25" customHeight="1" x14ac:dyDescent="0.25">
      <c r="A205" s="3" t="s">
        <v>156</v>
      </c>
      <c r="B205" s="11" t="s">
        <v>34</v>
      </c>
      <c r="C205" s="1" t="s">
        <v>302</v>
      </c>
      <c r="D205" s="15">
        <v>2</v>
      </c>
      <c r="E205" s="33" t="s">
        <v>47</v>
      </c>
      <c r="F205" s="16" t="s">
        <v>10</v>
      </c>
      <c r="G205" s="4"/>
      <c r="H205" s="31">
        <v>45199</v>
      </c>
      <c r="I205" s="9">
        <f>1134*2</f>
        <v>2268</v>
      </c>
      <c r="J205" s="4"/>
      <c r="K205" s="4"/>
      <c r="L205" s="16" t="s">
        <v>298</v>
      </c>
      <c r="M205" s="4"/>
    </row>
    <row r="206" spans="1:13" s="8" customFormat="1" ht="11.25" customHeight="1" x14ac:dyDescent="0.25">
      <c r="A206" s="3" t="s">
        <v>156</v>
      </c>
      <c r="B206" s="11" t="s">
        <v>39</v>
      </c>
      <c r="C206" s="1" t="s">
        <v>302</v>
      </c>
      <c r="D206" s="15">
        <v>5</v>
      </c>
      <c r="E206" s="33" t="s">
        <v>47</v>
      </c>
      <c r="F206" s="16" t="s">
        <v>10</v>
      </c>
      <c r="G206" s="4"/>
      <c r="H206" s="31">
        <v>45199</v>
      </c>
      <c r="I206" s="9">
        <v>7000</v>
      </c>
      <c r="J206" s="4"/>
      <c r="K206" s="4"/>
      <c r="L206" s="16" t="s">
        <v>298</v>
      </c>
      <c r="M206" s="4"/>
    </row>
    <row r="207" spans="1:13" s="8" customFormat="1" ht="11.25" customHeight="1" x14ac:dyDescent="0.25">
      <c r="A207" s="3" t="s">
        <v>156</v>
      </c>
      <c r="B207" s="11" t="s">
        <v>40</v>
      </c>
      <c r="C207" s="1" t="s">
        <v>302</v>
      </c>
      <c r="D207" s="15">
        <v>9</v>
      </c>
      <c r="E207" s="33" t="s">
        <v>47</v>
      </c>
      <c r="F207" s="16" t="s">
        <v>10</v>
      </c>
      <c r="G207" s="4"/>
      <c r="H207" s="31">
        <v>45199</v>
      </c>
      <c r="I207" s="9">
        <v>10581</v>
      </c>
      <c r="J207" s="4"/>
      <c r="K207" s="4"/>
      <c r="L207" s="16" t="s">
        <v>298</v>
      </c>
      <c r="M207" s="4"/>
    </row>
    <row r="208" spans="1:13" s="8" customFormat="1" ht="11.25" customHeight="1" x14ac:dyDescent="0.25">
      <c r="A208" s="3" t="s">
        <v>156</v>
      </c>
      <c r="B208" s="11" t="s">
        <v>41</v>
      </c>
      <c r="C208" s="1" t="s">
        <v>302</v>
      </c>
      <c r="D208" s="15">
        <v>4</v>
      </c>
      <c r="E208" s="33" t="s">
        <v>47</v>
      </c>
      <c r="F208" s="16" t="s">
        <v>10</v>
      </c>
      <c r="G208" s="4"/>
      <c r="H208" s="31">
        <v>45199</v>
      </c>
      <c r="I208" s="9">
        <v>7200</v>
      </c>
      <c r="J208" s="4"/>
      <c r="K208" s="4"/>
      <c r="L208" s="16" t="s">
        <v>298</v>
      </c>
      <c r="M208" s="4"/>
    </row>
    <row r="209" spans="1:13" s="8" customFormat="1" ht="11.25" customHeight="1" x14ac:dyDescent="0.25">
      <c r="A209" s="3" t="s">
        <v>156</v>
      </c>
      <c r="B209" s="11" t="s">
        <v>42</v>
      </c>
      <c r="C209" s="1" t="s">
        <v>302</v>
      </c>
      <c r="D209" s="15">
        <v>3</v>
      </c>
      <c r="E209" s="33" t="s">
        <v>47</v>
      </c>
      <c r="F209" s="16" t="s">
        <v>10</v>
      </c>
      <c r="G209" s="4"/>
      <c r="H209" s="31">
        <v>45199</v>
      </c>
      <c r="I209" s="9">
        <v>3673.33</v>
      </c>
      <c r="J209" s="4"/>
      <c r="K209" s="4"/>
      <c r="L209" s="16" t="s">
        <v>298</v>
      </c>
      <c r="M209" s="4"/>
    </row>
    <row r="210" spans="1:13" s="8" customFormat="1" ht="11.25" customHeight="1" x14ac:dyDescent="0.25">
      <c r="A210" s="3" t="s">
        <v>156</v>
      </c>
      <c r="B210" s="11" t="s">
        <v>43</v>
      </c>
      <c r="C210" s="1" t="s">
        <v>302</v>
      </c>
      <c r="D210" s="15">
        <v>4</v>
      </c>
      <c r="E210" s="33" t="s">
        <v>47</v>
      </c>
      <c r="F210" s="16" t="s">
        <v>10</v>
      </c>
      <c r="G210" s="4"/>
      <c r="H210" s="31">
        <v>45291</v>
      </c>
      <c r="I210" s="9">
        <v>4989.6000000000004</v>
      </c>
      <c r="J210" s="4"/>
      <c r="K210" s="4"/>
      <c r="L210" s="16" t="s">
        <v>298</v>
      </c>
      <c r="M210" s="4"/>
    </row>
    <row r="211" spans="1:13" s="8" customFormat="1" ht="11.25" customHeight="1" x14ac:dyDescent="0.25">
      <c r="A211" s="3" t="s">
        <v>156</v>
      </c>
      <c r="B211" s="11" t="s">
        <v>44</v>
      </c>
      <c r="C211" s="1" t="s">
        <v>302</v>
      </c>
      <c r="D211" s="15">
        <v>4</v>
      </c>
      <c r="E211" s="33" t="s">
        <v>47</v>
      </c>
      <c r="F211" s="16" t="s">
        <v>10</v>
      </c>
      <c r="G211" s="4"/>
      <c r="H211" s="31">
        <v>45291</v>
      </c>
      <c r="I211" s="9">
        <v>7499</v>
      </c>
      <c r="J211" s="4"/>
      <c r="K211" s="4"/>
      <c r="L211" s="16" t="s">
        <v>298</v>
      </c>
      <c r="M211" s="4"/>
    </row>
    <row r="212" spans="1:13" s="8" customFormat="1" ht="11.25" customHeight="1" x14ac:dyDescent="0.25">
      <c r="A212" s="3" t="s">
        <v>156</v>
      </c>
      <c r="B212" s="11" t="s">
        <v>45</v>
      </c>
      <c r="C212" s="1" t="s">
        <v>302</v>
      </c>
      <c r="D212" s="15">
        <v>4</v>
      </c>
      <c r="E212" s="33" t="s">
        <v>47</v>
      </c>
      <c r="F212" s="16" t="s">
        <v>10</v>
      </c>
      <c r="G212" s="4"/>
      <c r="H212" s="31">
        <v>45291</v>
      </c>
      <c r="I212" s="9">
        <v>2820</v>
      </c>
      <c r="J212" s="4"/>
      <c r="K212" s="4"/>
      <c r="L212" s="16" t="s">
        <v>298</v>
      </c>
      <c r="M212" s="4"/>
    </row>
    <row r="213" spans="1:13" s="8" customFormat="1" ht="11.25" customHeight="1" x14ac:dyDescent="0.25">
      <c r="A213" s="3" t="s">
        <v>156</v>
      </c>
      <c r="B213" s="11" t="s">
        <v>46</v>
      </c>
      <c r="C213" s="1" t="s">
        <v>302</v>
      </c>
      <c r="D213" s="15">
        <v>4</v>
      </c>
      <c r="E213" s="33" t="s">
        <v>47</v>
      </c>
      <c r="F213" s="16" t="s">
        <v>10</v>
      </c>
      <c r="G213" s="4"/>
      <c r="H213" s="31">
        <v>45199</v>
      </c>
      <c r="I213" s="9">
        <v>3160</v>
      </c>
      <c r="J213" s="4"/>
      <c r="K213" s="4"/>
      <c r="L213" s="16" t="s">
        <v>298</v>
      </c>
      <c r="M213" s="4"/>
    </row>
    <row r="214" spans="1:13" s="8" customFormat="1" ht="11.25" customHeight="1" x14ac:dyDescent="0.25">
      <c r="A214" s="3" t="s">
        <v>156</v>
      </c>
      <c r="B214" s="11" t="s">
        <v>48</v>
      </c>
      <c r="C214" s="1" t="s">
        <v>302</v>
      </c>
      <c r="D214" s="15">
        <v>1</v>
      </c>
      <c r="E214" s="33" t="s">
        <v>47</v>
      </c>
      <c r="F214" s="16" t="s">
        <v>10</v>
      </c>
      <c r="G214" s="4"/>
      <c r="H214" s="31">
        <v>45291</v>
      </c>
      <c r="I214" s="9">
        <v>102.96</v>
      </c>
      <c r="J214" s="4"/>
      <c r="K214" s="4"/>
      <c r="L214" s="16" t="s">
        <v>298</v>
      </c>
      <c r="M214" s="4"/>
    </row>
    <row r="215" spans="1:13" s="8" customFormat="1" ht="11.25" customHeight="1" x14ac:dyDescent="0.25">
      <c r="A215" s="3" t="s">
        <v>156</v>
      </c>
      <c r="B215" s="11" t="s">
        <v>49</v>
      </c>
      <c r="C215" s="1" t="s">
        <v>302</v>
      </c>
      <c r="D215" s="15">
        <v>1</v>
      </c>
      <c r="E215" s="33" t="s">
        <v>47</v>
      </c>
      <c r="F215" s="16" t="s">
        <v>10</v>
      </c>
      <c r="G215" s="4"/>
      <c r="H215" s="31">
        <v>45291</v>
      </c>
      <c r="I215" s="9">
        <v>1064</v>
      </c>
      <c r="J215" s="4"/>
      <c r="K215" s="4"/>
      <c r="L215" s="16" t="s">
        <v>298</v>
      </c>
      <c r="M215" s="4"/>
    </row>
    <row r="216" spans="1:13" s="8" customFormat="1" ht="11.25" customHeight="1" x14ac:dyDescent="0.25">
      <c r="A216" s="3" t="s">
        <v>156</v>
      </c>
      <c r="B216" s="11" t="s">
        <v>50</v>
      </c>
      <c r="C216" s="1" t="s">
        <v>302</v>
      </c>
      <c r="D216" s="15">
        <v>1</v>
      </c>
      <c r="E216" s="33" t="s">
        <v>47</v>
      </c>
      <c r="F216" s="16" t="s">
        <v>10</v>
      </c>
      <c r="G216" s="4"/>
      <c r="H216" s="31">
        <v>45291</v>
      </c>
      <c r="I216" s="9">
        <v>15045</v>
      </c>
      <c r="J216" s="4"/>
      <c r="K216" s="4"/>
      <c r="L216" s="16" t="s">
        <v>298</v>
      </c>
      <c r="M216" s="4"/>
    </row>
    <row r="217" spans="1:13" s="8" customFormat="1" ht="11.25" customHeight="1" x14ac:dyDescent="0.25">
      <c r="A217" s="3" t="s">
        <v>156</v>
      </c>
      <c r="B217" s="11" t="s">
        <v>51</v>
      </c>
      <c r="C217" s="1" t="s">
        <v>302</v>
      </c>
      <c r="D217" s="15">
        <v>1</v>
      </c>
      <c r="E217" s="33" t="s">
        <v>47</v>
      </c>
      <c r="F217" s="16" t="s">
        <v>10</v>
      </c>
      <c r="G217" s="4"/>
      <c r="H217" s="31">
        <v>45291</v>
      </c>
      <c r="I217" s="9">
        <f>19980/2</f>
        <v>9990</v>
      </c>
      <c r="J217" s="4"/>
      <c r="K217" s="4"/>
      <c r="L217" s="16" t="s">
        <v>298</v>
      </c>
      <c r="M217" s="4"/>
    </row>
    <row r="218" spans="1:13" s="8" customFormat="1" ht="11.25" customHeight="1" x14ac:dyDescent="0.25">
      <c r="A218" s="3" t="s">
        <v>257</v>
      </c>
      <c r="B218" s="11" t="s">
        <v>52</v>
      </c>
      <c r="C218" s="1" t="s">
        <v>302</v>
      </c>
      <c r="D218" s="15">
        <v>1</v>
      </c>
      <c r="E218" s="33" t="s">
        <v>47</v>
      </c>
      <c r="F218" s="16" t="s">
        <v>10</v>
      </c>
      <c r="G218" s="4"/>
      <c r="H218" s="31">
        <v>45169</v>
      </c>
      <c r="I218" s="9">
        <v>213.93</v>
      </c>
      <c r="J218" s="4"/>
      <c r="K218" s="4"/>
      <c r="L218" s="16" t="s">
        <v>298</v>
      </c>
      <c r="M218" s="4"/>
    </row>
    <row r="219" spans="1:13" s="8" customFormat="1" ht="11.25" customHeight="1" x14ac:dyDescent="0.25">
      <c r="A219" s="3" t="s">
        <v>257</v>
      </c>
      <c r="B219" s="11" t="s">
        <v>53</v>
      </c>
      <c r="C219" s="1" t="s">
        <v>302</v>
      </c>
      <c r="D219" s="15">
        <v>1</v>
      </c>
      <c r="E219" s="33" t="s">
        <v>47</v>
      </c>
      <c r="F219" s="16" t="s">
        <v>10</v>
      </c>
      <c r="G219" s="4"/>
      <c r="H219" s="31">
        <v>45169</v>
      </c>
      <c r="I219" s="9">
        <v>127.7</v>
      </c>
      <c r="J219" s="4"/>
      <c r="K219" s="4"/>
      <c r="L219" s="16" t="s">
        <v>298</v>
      </c>
      <c r="M219" s="4"/>
    </row>
    <row r="220" spans="1:13" s="8" customFormat="1" ht="11.25" customHeight="1" x14ac:dyDescent="0.25">
      <c r="A220" s="3" t="s">
        <v>257</v>
      </c>
      <c r="B220" s="11" t="s">
        <v>54</v>
      </c>
      <c r="C220" s="1" t="s">
        <v>302</v>
      </c>
      <c r="D220" s="15">
        <v>1</v>
      </c>
      <c r="E220" s="33" t="s">
        <v>47</v>
      </c>
      <c r="F220" s="16" t="s">
        <v>10</v>
      </c>
      <c r="G220" s="4"/>
      <c r="H220" s="31">
        <v>45169</v>
      </c>
      <c r="I220" s="9">
        <v>144</v>
      </c>
      <c r="J220" s="4"/>
      <c r="K220" s="4"/>
      <c r="L220" s="16" t="s">
        <v>298</v>
      </c>
      <c r="M220" s="4"/>
    </row>
    <row r="221" spans="1:13" s="8" customFormat="1" ht="11.25" customHeight="1" x14ac:dyDescent="0.25">
      <c r="A221" s="3" t="s">
        <v>257</v>
      </c>
      <c r="B221" s="11" t="s">
        <v>55</v>
      </c>
      <c r="C221" s="1" t="s">
        <v>302</v>
      </c>
      <c r="D221" s="15">
        <v>1</v>
      </c>
      <c r="E221" s="33" t="s">
        <v>47</v>
      </c>
      <c r="F221" s="16" t="s">
        <v>10</v>
      </c>
      <c r="G221" s="4"/>
      <c r="H221" s="31">
        <v>45169</v>
      </c>
      <c r="I221" s="9">
        <v>209.9</v>
      </c>
      <c r="J221" s="4"/>
      <c r="K221" s="4"/>
      <c r="L221" s="16" t="s">
        <v>298</v>
      </c>
      <c r="M221" s="4"/>
    </row>
    <row r="222" spans="1:13" s="8" customFormat="1" ht="11.25" customHeight="1" x14ac:dyDescent="0.25">
      <c r="A222" s="3" t="s">
        <v>257</v>
      </c>
      <c r="B222" s="11" t="s">
        <v>56</v>
      </c>
      <c r="C222" s="1" t="s">
        <v>302</v>
      </c>
      <c r="D222" s="15">
        <v>1</v>
      </c>
      <c r="E222" s="33" t="s">
        <v>47</v>
      </c>
      <c r="F222" s="16" t="s">
        <v>10</v>
      </c>
      <c r="G222" s="4"/>
      <c r="H222" s="31">
        <v>45169</v>
      </c>
      <c r="I222" s="9">
        <v>169.9</v>
      </c>
      <c r="J222" s="4"/>
      <c r="K222" s="4"/>
      <c r="L222" s="16" t="s">
        <v>298</v>
      </c>
      <c r="M222" s="4"/>
    </row>
    <row r="223" spans="1:13" s="8" customFormat="1" ht="11.25" customHeight="1" x14ac:dyDescent="0.25">
      <c r="A223" s="3" t="s">
        <v>257</v>
      </c>
      <c r="B223" s="11" t="s">
        <v>57</v>
      </c>
      <c r="C223" s="1" t="s">
        <v>302</v>
      </c>
      <c r="D223" s="15">
        <v>1</v>
      </c>
      <c r="E223" s="33" t="s">
        <v>47</v>
      </c>
      <c r="F223" s="16" t="s">
        <v>10</v>
      </c>
      <c r="G223" s="4"/>
      <c r="H223" s="31">
        <v>45169</v>
      </c>
      <c r="I223" s="9">
        <v>170.24</v>
      </c>
      <c r="J223" s="4"/>
      <c r="K223" s="4"/>
      <c r="L223" s="16" t="s">
        <v>298</v>
      </c>
      <c r="M223" s="4"/>
    </row>
    <row r="224" spans="1:13" s="8" customFormat="1" ht="11.25" customHeight="1" x14ac:dyDescent="0.25">
      <c r="A224" s="3" t="s">
        <v>257</v>
      </c>
      <c r="B224" s="11" t="s">
        <v>58</v>
      </c>
      <c r="C224" s="1" t="s">
        <v>302</v>
      </c>
      <c r="D224" s="15">
        <v>1</v>
      </c>
      <c r="E224" s="33" t="s">
        <v>47</v>
      </c>
      <c r="F224" s="16" t="s">
        <v>10</v>
      </c>
      <c r="G224" s="4"/>
      <c r="H224" s="31">
        <v>45169</v>
      </c>
      <c r="I224" s="9">
        <v>238.22</v>
      </c>
      <c r="J224" s="4"/>
      <c r="K224" s="4"/>
      <c r="L224" s="16" t="s">
        <v>298</v>
      </c>
      <c r="M224" s="4"/>
    </row>
    <row r="225" spans="1:13" s="8" customFormat="1" ht="11.25" customHeight="1" x14ac:dyDescent="0.25">
      <c r="A225" s="3" t="s">
        <v>257</v>
      </c>
      <c r="B225" s="11" t="s">
        <v>59</v>
      </c>
      <c r="C225" s="1" t="s">
        <v>302</v>
      </c>
      <c r="D225" s="15">
        <v>1</v>
      </c>
      <c r="E225" s="33" t="s">
        <v>47</v>
      </c>
      <c r="F225" s="16" t="s">
        <v>10</v>
      </c>
      <c r="G225" s="4"/>
      <c r="H225" s="31">
        <v>45169</v>
      </c>
      <c r="I225" s="9">
        <v>136.83000000000001</v>
      </c>
      <c r="J225" s="4"/>
      <c r="K225" s="4"/>
      <c r="L225" s="16" t="s">
        <v>298</v>
      </c>
      <c r="M225" s="4"/>
    </row>
    <row r="226" spans="1:13" s="8" customFormat="1" ht="11.25" customHeight="1" x14ac:dyDescent="0.25">
      <c r="A226" s="3" t="s">
        <v>257</v>
      </c>
      <c r="B226" s="11" t="s">
        <v>60</v>
      </c>
      <c r="C226" s="1" t="s">
        <v>302</v>
      </c>
      <c r="D226" s="15">
        <v>1</v>
      </c>
      <c r="E226" s="33" t="s">
        <v>47</v>
      </c>
      <c r="F226" s="16" t="s">
        <v>10</v>
      </c>
      <c r="G226" s="4"/>
      <c r="H226" s="31">
        <v>45169</v>
      </c>
      <c r="I226" s="9">
        <v>226.9</v>
      </c>
      <c r="J226" s="4"/>
      <c r="K226" s="4"/>
      <c r="L226" s="16" t="s">
        <v>298</v>
      </c>
      <c r="M226" s="4"/>
    </row>
    <row r="227" spans="1:13" s="8" customFormat="1" ht="11.25" customHeight="1" x14ac:dyDescent="0.25">
      <c r="A227" s="3" t="s">
        <v>257</v>
      </c>
      <c r="B227" s="11" t="s">
        <v>61</v>
      </c>
      <c r="C227" s="1" t="s">
        <v>302</v>
      </c>
      <c r="D227" s="15">
        <v>1</v>
      </c>
      <c r="E227" s="33" t="s">
        <v>47</v>
      </c>
      <c r="F227" s="16" t="s">
        <v>10</v>
      </c>
      <c r="G227" s="4"/>
      <c r="H227" s="31">
        <v>45169</v>
      </c>
      <c r="I227" s="9">
        <v>848</v>
      </c>
      <c r="J227" s="4"/>
      <c r="K227" s="4"/>
      <c r="L227" s="16" t="s">
        <v>298</v>
      </c>
      <c r="M227" s="4"/>
    </row>
    <row r="228" spans="1:13" s="8" customFormat="1" ht="11.25" customHeight="1" x14ac:dyDescent="0.25">
      <c r="A228" s="3" t="s">
        <v>156</v>
      </c>
      <c r="B228" s="11" t="s">
        <v>62</v>
      </c>
      <c r="C228" s="1" t="s">
        <v>302</v>
      </c>
      <c r="D228" s="15">
        <v>7</v>
      </c>
      <c r="E228" s="33" t="s">
        <v>47</v>
      </c>
      <c r="F228" s="16" t="s">
        <v>10</v>
      </c>
      <c r="G228" s="4"/>
      <c r="H228" s="31">
        <v>45199</v>
      </c>
      <c r="I228" s="9">
        <v>17115</v>
      </c>
      <c r="J228" s="4"/>
      <c r="K228" s="4"/>
      <c r="L228" s="16" t="s">
        <v>298</v>
      </c>
      <c r="M228" s="4"/>
    </row>
    <row r="229" spans="1:13" s="8" customFormat="1" ht="11.25" customHeight="1" x14ac:dyDescent="0.25">
      <c r="A229" s="3" t="s">
        <v>156</v>
      </c>
      <c r="B229" s="11" t="s">
        <v>63</v>
      </c>
      <c r="C229" s="1" t="s">
        <v>302</v>
      </c>
      <c r="D229" s="15">
        <v>7</v>
      </c>
      <c r="E229" s="33" t="s">
        <v>47</v>
      </c>
      <c r="F229" s="16" t="s">
        <v>10</v>
      </c>
      <c r="G229" s="4"/>
      <c r="H229" s="31">
        <v>45199</v>
      </c>
      <c r="I229" s="9">
        <v>8341.5</v>
      </c>
      <c r="J229" s="4"/>
      <c r="K229" s="4"/>
      <c r="L229" s="16" t="s">
        <v>298</v>
      </c>
      <c r="M229" s="4"/>
    </row>
    <row r="230" spans="1:13" s="8" customFormat="1" ht="11.25" customHeight="1" x14ac:dyDescent="0.25">
      <c r="A230" s="3" t="s">
        <v>156</v>
      </c>
      <c r="B230" s="11" t="s">
        <v>64</v>
      </c>
      <c r="C230" s="1" t="s">
        <v>302</v>
      </c>
      <c r="D230" s="15">
        <v>7</v>
      </c>
      <c r="E230" s="33" t="s">
        <v>47</v>
      </c>
      <c r="F230" s="16" t="s">
        <v>10</v>
      </c>
      <c r="G230" s="4"/>
      <c r="H230" s="31">
        <v>45199</v>
      </c>
      <c r="I230" s="9">
        <v>8500</v>
      </c>
      <c r="J230" s="4"/>
      <c r="K230" s="4"/>
      <c r="L230" s="16" t="s">
        <v>298</v>
      </c>
      <c r="M230" s="4"/>
    </row>
    <row r="231" spans="1:13" s="8" customFormat="1" ht="11.25" customHeight="1" x14ac:dyDescent="0.25">
      <c r="A231" s="3" t="s">
        <v>156</v>
      </c>
      <c r="B231" s="11" t="s">
        <v>65</v>
      </c>
      <c r="C231" s="1" t="s">
        <v>302</v>
      </c>
      <c r="D231" s="15">
        <v>1</v>
      </c>
      <c r="E231" s="33" t="s">
        <v>76</v>
      </c>
      <c r="F231" s="16" t="s">
        <v>155</v>
      </c>
      <c r="G231" s="4"/>
      <c r="H231" s="31">
        <v>45169</v>
      </c>
      <c r="I231" s="14">
        <v>13000</v>
      </c>
      <c r="J231" s="4"/>
      <c r="K231" s="4"/>
      <c r="L231" s="16" t="s">
        <v>298</v>
      </c>
      <c r="M231" s="4"/>
    </row>
    <row r="232" spans="1:13" s="8" customFormat="1" ht="11.25" customHeight="1" x14ac:dyDescent="0.25">
      <c r="A232" s="3" t="s">
        <v>156</v>
      </c>
      <c r="B232" s="11" t="s">
        <v>66</v>
      </c>
      <c r="C232" s="1" t="s">
        <v>302</v>
      </c>
      <c r="D232" s="15">
        <v>1</v>
      </c>
      <c r="E232" s="33" t="s">
        <v>76</v>
      </c>
      <c r="F232" s="16" t="s">
        <v>155</v>
      </c>
      <c r="G232" s="4"/>
      <c r="H232" s="31">
        <v>45199</v>
      </c>
      <c r="I232" s="14">
        <v>30696</v>
      </c>
      <c r="J232" s="4"/>
      <c r="K232" s="4"/>
      <c r="L232" s="16" t="s">
        <v>298</v>
      </c>
      <c r="M232" s="4"/>
    </row>
    <row r="233" spans="1:13" s="8" customFormat="1" ht="11.25" customHeight="1" x14ac:dyDescent="0.25">
      <c r="A233" s="3" t="s">
        <v>156</v>
      </c>
      <c r="B233" s="11" t="s">
        <v>67</v>
      </c>
      <c r="C233" s="1" t="s">
        <v>302</v>
      </c>
      <c r="D233" s="15">
        <v>1</v>
      </c>
      <c r="E233" s="33" t="s">
        <v>76</v>
      </c>
      <c r="F233" s="16" t="s">
        <v>155</v>
      </c>
      <c r="G233" s="4"/>
      <c r="H233" s="31">
        <v>45291</v>
      </c>
      <c r="I233" s="48">
        <v>100000</v>
      </c>
      <c r="J233" s="4"/>
      <c r="K233" s="4"/>
      <c r="L233" s="16" t="s">
        <v>298</v>
      </c>
      <c r="M233" s="4"/>
    </row>
    <row r="234" spans="1:13" s="8" customFormat="1" ht="11.25" customHeight="1" x14ac:dyDescent="0.25">
      <c r="A234" s="3" t="s">
        <v>156</v>
      </c>
      <c r="B234" s="11" t="s">
        <v>68</v>
      </c>
      <c r="C234" s="1" t="s">
        <v>302</v>
      </c>
      <c r="D234" s="15">
        <v>1</v>
      </c>
      <c r="E234" s="33" t="s">
        <v>76</v>
      </c>
      <c r="F234" s="16" t="s">
        <v>155</v>
      </c>
      <c r="G234" s="4"/>
      <c r="H234" s="31">
        <v>45291</v>
      </c>
      <c r="I234" s="48"/>
      <c r="J234" s="4"/>
      <c r="K234" s="4"/>
      <c r="L234" s="16" t="s">
        <v>298</v>
      </c>
      <c r="M234" s="4"/>
    </row>
    <row r="235" spans="1:13" s="8" customFormat="1" ht="11.25" customHeight="1" x14ac:dyDescent="0.25">
      <c r="A235" s="3" t="s">
        <v>257</v>
      </c>
      <c r="B235" s="11" t="s">
        <v>162</v>
      </c>
      <c r="C235" s="1" t="s">
        <v>302</v>
      </c>
      <c r="D235" s="15">
        <v>1</v>
      </c>
      <c r="E235" s="33" t="s">
        <v>76</v>
      </c>
      <c r="F235" s="16" t="s">
        <v>155</v>
      </c>
      <c r="G235" s="4"/>
      <c r="H235" s="31">
        <v>45291</v>
      </c>
      <c r="I235" s="14">
        <v>130000</v>
      </c>
      <c r="J235" s="4"/>
      <c r="K235" s="4"/>
      <c r="L235" s="16" t="s">
        <v>298</v>
      </c>
      <c r="M235" s="4"/>
    </row>
    <row r="236" spans="1:13" s="8" customFormat="1" ht="11.25" customHeight="1" x14ac:dyDescent="0.25">
      <c r="A236" s="3" t="s">
        <v>257</v>
      </c>
      <c r="B236" s="11" t="s">
        <v>69</v>
      </c>
      <c r="C236" s="1" t="s">
        <v>302</v>
      </c>
      <c r="D236" s="15">
        <v>1</v>
      </c>
      <c r="E236" s="33" t="s">
        <v>76</v>
      </c>
      <c r="F236" s="16" t="s">
        <v>155</v>
      </c>
      <c r="G236" s="4"/>
      <c r="H236" s="31">
        <v>45291</v>
      </c>
      <c r="I236" s="14">
        <v>50000</v>
      </c>
      <c r="J236" s="4"/>
      <c r="K236" s="4"/>
      <c r="L236" s="16" t="s">
        <v>298</v>
      </c>
      <c r="M236" s="4"/>
    </row>
    <row r="237" spans="1:13" s="8" customFormat="1" ht="11.25" customHeight="1" x14ac:dyDescent="0.25">
      <c r="A237" s="3" t="s">
        <v>257</v>
      </c>
      <c r="B237" s="11" t="s">
        <v>158</v>
      </c>
      <c r="C237" s="1" t="s">
        <v>302</v>
      </c>
      <c r="D237" s="15">
        <v>2</v>
      </c>
      <c r="E237" s="33" t="s">
        <v>76</v>
      </c>
      <c r="F237" s="16" t="s">
        <v>155</v>
      </c>
      <c r="G237" s="4"/>
      <c r="H237" s="31">
        <v>45291</v>
      </c>
      <c r="I237" s="14">
        <v>120000</v>
      </c>
      <c r="J237" s="4"/>
      <c r="K237" s="4"/>
      <c r="L237" s="16" t="s">
        <v>298</v>
      </c>
      <c r="M237" s="4"/>
    </row>
    <row r="238" spans="1:13" s="8" customFormat="1" ht="11.25" customHeight="1" x14ac:dyDescent="0.25">
      <c r="A238" s="3" t="s">
        <v>257</v>
      </c>
      <c r="B238" s="11" t="s">
        <v>163</v>
      </c>
      <c r="C238" s="1" t="s">
        <v>302</v>
      </c>
      <c r="D238" s="15">
        <v>1</v>
      </c>
      <c r="E238" s="33" t="s">
        <v>76</v>
      </c>
      <c r="F238" s="16" t="s">
        <v>155</v>
      </c>
      <c r="G238" s="4"/>
      <c r="H238" s="31">
        <v>45230</v>
      </c>
      <c r="I238" s="14">
        <f>39590+68892</f>
        <v>108482</v>
      </c>
      <c r="J238" s="4"/>
      <c r="K238" s="4"/>
      <c r="L238" s="16" t="s">
        <v>298</v>
      </c>
      <c r="M238" s="4"/>
    </row>
    <row r="239" spans="1:13" s="8" customFormat="1" ht="11.25" customHeight="1" x14ac:dyDescent="0.25">
      <c r="A239" s="3" t="s">
        <v>156</v>
      </c>
      <c r="B239" s="11" t="s">
        <v>164</v>
      </c>
      <c r="C239" s="1" t="s">
        <v>302</v>
      </c>
      <c r="D239" s="15">
        <v>1</v>
      </c>
      <c r="E239" s="33" t="s">
        <v>76</v>
      </c>
      <c r="F239" s="16" t="s">
        <v>155</v>
      </c>
      <c r="G239" s="4"/>
      <c r="H239" s="31">
        <v>45230</v>
      </c>
      <c r="I239" s="14">
        <v>129000</v>
      </c>
      <c r="J239" s="4"/>
      <c r="K239" s="4"/>
      <c r="L239" s="16" t="s">
        <v>298</v>
      </c>
      <c r="M239" s="4"/>
    </row>
    <row r="240" spans="1:13" s="8" customFormat="1" ht="11.25" customHeight="1" x14ac:dyDescent="0.25">
      <c r="A240" s="3" t="s">
        <v>156</v>
      </c>
      <c r="B240" s="11" t="s">
        <v>70</v>
      </c>
      <c r="C240" s="1" t="s">
        <v>302</v>
      </c>
      <c r="D240" s="15">
        <v>1</v>
      </c>
      <c r="E240" s="33" t="s">
        <v>76</v>
      </c>
      <c r="F240" s="16" t="s">
        <v>155</v>
      </c>
      <c r="G240" s="4"/>
      <c r="H240" s="31">
        <v>45230</v>
      </c>
      <c r="I240" s="14">
        <f>156000/2</f>
        <v>78000</v>
      </c>
      <c r="J240" s="4"/>
      <c r="K240" s="4"/>
      <c r="L240" s="16" t="s">
        <v>298</v>
      </c>
      <c r="M240" s="4"/>
    </row>
    <row r="241" spans="1:13" s="8" customFormat="1" ht="11.25" customHeight="1" x14ac:dyDescent="0.25">
      <c r="A241" s="3" t="s">
        <v>156</v>
      </c>
      <c r="B241" s="11" t="s">
        <v>71</v>
      </c>
      <c r="C241" s="1" t="s">
        <v>302</v>
      </c>
      <c r="D241" s="15">
        <v>1</v>
      </c>
      <c r="E241" s="33" t="s">
        <v>76</v>
      </c>
      <c r="F241" s="16" t="s">
        <v>155</v>
      </c>
      <c r="G241" s="4"/>
      <c r="H241" s="31">
        <v>45230</v>
      </c>
      <c r="I241" s="14">
        <f>59760/2</f>
        <v>29880</v>
      </c>
      <c r="J241" s="4"/>
      <c r="K241" s="4"/>
      <c r="L241" s="16" t="s">
        <v>298</v>
      </c>
      <c r="M241" s="4"/>
    </row>
    <row r="242" spans="1:13" s="8" customFormat="1" ht="11.25" customHeight="1" x14ac:dyDescent="0.25">
      <c r="A242" s="3" t="s">
        <v>156</v>
      </c>
      <c r="B242" s="11" t="s">
        <v>72</v>
      </c>
      <c r="C242" s="1" t="s">
        <v>302</v>
      </c>
      <c r="D242" s="15">
        <v>1</v>
      </c>
      <c r="E242" s="33" t="s">
        <v>76</v>
      </c>
      <c r="F242" s="16" t="s">
        <v>155</v>
      </c>
      <c r="G242" s="4"/>
      <c r="H242" s="31">
        <v>45230</v>
      </c>
      <c r="I242" s="14">
        <f>55410.12/2</f>
        <v>27705.06</v>
      </c>
      <c r="J242" s="4"/>
      <c r="K242" s="4"/>
      <c r="L242" s="16" t="s">
        <v>298</v>
      </c>
      <c r="M242" s="4"/>
    </row>
    <row r="243" spans="1:13" s="8" customFormat="1" ht="11.25" customHeight="1" x14ac:dyDescent="0.25">
      <c r="A243" s="3" t="s">
        <v>156</v>
      </c>
      <c r="B243" s="11" t="s">
        <v>73</v>
      </c>
      <c r="C243" s="1" t="s">
        <v>302</v>
      </c>
      <c r="D243" s="15">
        <v>1</v>
      </c>
      <c r="E243" s="33" t="s">
        <v>76</v>
      </c>
      <c r="F243" s="16" t="s">
        <v>155</v>
      </c>
      <c r="G243" s="4"/>
      <c r="H243" s="31">
        <v>45291</v>
      </c>
      <c r="I243" s="14">
        <f>157600/2</f>
        <v>78800</v>
      </c>
      <c r="J243" s="4"/>
      <c r="K243" s="4"/>
      <c r="L243" s="16" t="s">
        <v>298</v>
      </c>
      <c r="M243" s="4"/>
    </row>
    <row r="244" spans="1:13" s="8" customFormat="1" ht="11.25" customHeight="1" x14ac:dyDescent="0.25">
      <c r="A244" s="3" t="s">
        <v>156</v>
      </c>
      <c r="B244" s="11" t="s">
        <v>74</v>
      </c>
      <c r="C244" s="1" t="s">
        <v>302</v>
      </c>
      <c r="D244" s="15">
        <v>1</v>
      </c>
      <c r="E244" s="33" t="s">
        <v>76</v>
      </c>
      <c r="F244" s="16" t="s">
        <v>155</v>
      </c>
      <c r="G244" s="4"/>
      <c r="H244" s="31">
        <v>45230</v>
      </c>
      <c r="I244" s="14">
        <f>66812/2</f>
        <v>33406</v>
      </c>
      <c r="J244" s="4"/>
      <c r="K244" s="4"/>
      <c r="L244" s="16" t="s">
        <v>298</v>
      </c>
      <c r="M244" s="4"/>
    </row>
    <row r="245" spans="1:13" s="8" customFormat="1" ht="11.25" customHeight="1" x14ac:dyDescent="0.25">
      <c r="A245" s="3" t="s">
        <v>156</v>
      </c>
      <c r="B245" s="11" t="s">
        <v>75</v>
      </c>
      <c r="C245" s="1" t="s">
        <v>302</v>
      </c>
      <c r="D245" s="15">
        <v>1</v>
      </c>
      <c r="E245" s="33" t="s">
        <v>76</v>
      </c>
      <c r="F245" s="16" t="s">
        <v>155</v>
      </c>
      <c r="G245" s="4"/>
      <c r="H245" s="31">
        <v>45230</v>
      </c>
      <c r="I245" s="14">
        <f>150000/2</f>
        <v>75000</v>
      </c>
      <c r="J245" s="4"/>
      <c r="K245" s="4"/>
      <c r="L245" s="16" t="s">
        <v>298</v>
      </c>
      <c r="M245" s="4"/>
    </row>
    <row r="246" spans="1:13" s="8" customFormat="1" ht="11.25" customHeight="1" x14ac:dyDescent="0.25">
      <c r="A246" s="3" t="s">
        <v>257</v>
      </c>
      <c r="B246" s="11" t="s">
        <v>131</v>
      </c>
      <c r="C246" s="1" t="s">
        <v>302</v>
      </c>
      <c r="D246" s="15">
        <v>6</v>
      </c>
      <c r="E246" s="33" t="s">
        <v>136</v>
      </c>
      <c r="F246" s="16" t="s">
        <v>155</v>
      </c>
      <c r="G246" s="4"/>
      <c r="H246" s="31">
        <v>45169</v>
      </c>
      <c r="I246" s="9">
        <v>3300</v>
      </c>
      <c r="J246" s="4"/>
      <c r="K246" s="4"/>
      <c r="L246" s="16" t="s">
        <v>298</v>
      </c>
      <c r="M246" s="4"/>
    </row>
    <row r="247" spans="1:13" s="8" customFormat="1" ht="11.25" customHeight="1" x14ac:dyDescent="0.25">
      <c r="A247" s="3" t="s">
        <v>257</v>
      </c>
      <c r="B247" s="11" t="s">
        <v>132</v>
      </c>
      <c r="C247" s="1" t="s">
        <v>302</v>
      </c>
      <c r="D247" s="15">
        <v>6</v>
      </c>
      <c r="E247" s="33" t="s">
        <v>136</v>
      </c>
      <c r="F247" s="16" t="s">
        <v>155</v>
      </c>
      <c r="G247" s="4"/>
      <c r="H247" s="31">
        <v>45291</v>
      </c>
      <c r="I247" s="9">
        <v>1036.8</v>
      </c>
      <c r="J247" s="4"/>
      <c r="K247" s="4"/>
      <c r="L247" s="16" t="s">
        <v>298</v>
      </c>
      <c r="M247" s="4"/>
    </row>
    <row r="248" spans="1:13" s="8" customFormat="1" ht="11.25" customHeight="1" x14ac:dyDescent="0.25">
      <c r="A248" s="3" t="s">
        <v>257</v>
      </c>
      <c r="B248" s="11" t="s">
        <v>133</v>
      </c>
      <c r="C248" s="1" t="s">
        <v>302</v>
      </c>
      <c r="D248" s="15">
        <v>1</v>
      </c>
      <c r="E248" s="33" t="s">
        <v>136</v>
      </c>
      <c r="F248" s="16" t="s">
        <v>155</v>
      </c>
      <c r="G248" s="4"/>
      <c r="H248" s="31">
        <v>45291</v>
      </c>
      <c r="I248" s="9">
        <v>1057.5</v>
      </c>
      <c r="J248" s="4"/>
      <c r="K248" s="4"/>
      <c r="L248" s="16" t="s">
        <v>298</v>
      </c>
      <c r="M248" s="4"/>
    </row>
    <row r="249" spans="1:13" s="8" customFormat="1" ht="11.25" customHeight="1" x14ac:dyDescent="0.25">
      <c r="A249" s="3" t="s">
        <v>257</v>
      </c>
      <c r="B249" s="11" t="s">
        <v>0</v>
      </c>
      <c r="C249" s="1" t="s">
        <v>302</v>
      </c>
      <c r="D249" s="15">
        <v>2</v>
      </c>
      <c r="E249" s="33" t="s">
        <v>136</v>
      </c>
      <c r="F249" s="16" t="s">
        <v>155</v>
      </c>
      <c r="G249" s="4"/>
      <c r="H249" s="31">
        <v>45291</v>
      </c>
      <c r="I249" s="9">
        <v>5700</v>
      </c>
      <c r="J249" s="4"/>
      <c r="K249" s="4"/>
      <c r="L249" s="16" t="s">
        <v>298</v>
      </c>
      <c r="M249" s="4"/>
    </row>
    <row r="250" spans="1:13" s="8" customFormat="1" ht="11.25" customHeight="1" x14ac:dyDescent="0.25">
      <c r="A250" s="3" t="s">
        <v>257</v>
      </c>
      <c r="B250" s="11" t="s">
        <v>134</v>
      </c>
      <c r="C250" s="1" t="s">
        <v>302</v>
      </c>
      <c r="D250" s="15">
        <v>1</v>
      </c>
      <c r="E250" s="33" t="s">
        <v>136</v>
      </c>
      <c r="F250" s="16" t="s">
        <v>155</v>
      </c>
      <c r="G250" s="4"/>
      <c r="H250" s="31">
        <v>45291</v>
      </c>
      <c r="I250" s="9">
        <v>3399</v>
      </c>
      <c r="J250" s="4"/>
      <c r="K250" s="4"/>
      <c r="L250" s="16" t="s">
        <v>298</v>
      </c>
      <c r="M250" s="4"/>
    </row>
    <row r="251" spans="1:13" s="8" customFormat="1" ht="11.25" customHeight="1" x14ac:dyDescent="0.25">
      <c r="A251" s="3" t="s">
        <v>257</v>
      </c>
      <c r="B251" s="11" t="s">
        <v>1</v>
      </c>
      <c r="C251" s="1" t="s">
        <v>302</v>
      </c>
      <c r="D251" s="15">
        <v>1</v>
      </c>
      <c r="E251" s="33" t="s">
        <v>136</v>
      </c>
      <c r="F251" s="16" t="s">
        <v>155</v>
      </c>
      <c r="G251" s="4"/>
      <c r="H251" s="31">
        <v>45291</v>
      </c>
      <c r="I251" s="9">
        <v>1599</v>
      </c>
      <c r="J251" s="4"/>
      <c r="K251" s="4"/>
      <c r="L251" s="16" t="s">
        <v>298</v>
      </c>
      <c r="M251" s="4"/>
    </row>
    <row r="252" spans="1:13" s="8" customFormat="1" ht="11.25" customHeight="1" x14ac:dyDescent="0.25">
      <c r="A252" s="3" t="s">
        <v>257</v>
      </c>
      <c r="B252" s="11" t="s">
        <v>135</v>
      </c>
      <c r="C252" s="1" t="s">
        <v>302</v>
      </c>
      <c r="D252" s="15">
        <v>6</v>
      </c>
      <c r="E252" s="33" t="s">
        <v>136</v>
      </c>
      <c r="F252" s="16" t="s">
        <v>155</v>
      </c>
      <c r="G252" s="4"/>
      <c r="H252" s="31">
        <v>45169</v>
      </c>
      <c r="I252" s="9">
        <v>25000</v>
      </c>
      <c r="J252" s="4"/>
      <c r="K252" s="4"/>
      <c r="L252" s="16" t="s">
        <v>298</v>
      </c>
      <c r="M252" s="4"/>
    </row>
    <row r="253" spans="1:13" s="8" customFormat="1" ht="11.25" customHeight="1" x14ac:dyDescent="0.25">
      <c r="A253" s="3" t="s">
        <v>257</v>
      </c>
      <c r="B253" s="11" t="s">
        <v>137</v>
      </c>
      <c r="C253" s="1" t="s">
        <v>302</v>
      </c>
      <c r="D253" s="15">
        <v>5</v>
      </c>
      <c r="E253" s="33" t="s">
        <v>8</v>
      </c>
      <c r="F253" s="16" t="s">
        <v>23</v>
      </c>
      <c r="G253" s="4"/>
      <c r="H253" s="31">
        <v>45291</v>
      </c>
      <c r="I253" s="9">
        <v>500</v>
      </c>
      <c r="J253" s="4"/>
      <c r="K253" s="4"/>
      <c r="L253" s="16" t="s">
        <v>298</v>
      </c>
      <c r="M253" s="4"/>
    </row>
    <row r="254" spans="1:13" s="8" customFormat="1" ht="11.25" customHeight="1" x14ac:dyDescent="0.25">
      <c r="A254" s="3" t="s">
        <v>257</v>
      </c>
      <c r="B254" s="11" t="s">
        <v>147</v>
      </c>
      <c r="C254" s="1" t="s">
        <v>302</v>
      </c>
      <c r="D254" s="15">
        <v>5</v>
      </c>
      <c r="E254" s="33" t="s">
        <v>146</v>
      </c>
      <c r="F254" s="16" t="s">
        <v>155</v>
      </c>
      <c r="G254" s="4"/>
      <c r="H254" s="31">
        <v>45138</v>
      </c>
      <c r="I254" s="9">
        <v>116.5</v>
      </c>
      <c r="J254" s="4"/>
      <c r="K254" s="4"/>
      <c r="L254" s="16" t="s">
        <v>298</v>
      </c>
      <c r="M254" s="4"/>
    </row>
    <row r="255" spans="1:13" s="8" customFormat="1" ht="11.25" customHeight="1" x14ac:dyDescent="0.25">
      <c r="A255" s="3" t="s">
        <v>257</v>
      </c>
      <c r="B255" s="11" t="s">
        <v>148</v>
      </c>
      <c r="C255" s="1" t="s">
        <v>302</v>
      </c>
      <c r="D255" s="15">
        <v>2</v>
      </c>
      <c r="E255" s="33" t="s">
        <v>146</v>
      </c>
      <c r="F255" s="16" t="s">
        <v>155</v>
      </c>
      <c r="G255" s="4"/>
      <c r="H255" s="31">
        <v>45138</v>
      </c>
      <c r="I255" s="9">
        <v>284.05</v>
      </c>
      <c r="J255" s="4"/>
      <c r="K255" s="4"/>
      <c r="L255" s="16" t="s">
        <v>298</v>
      </c>
      <c r="M255" s="4"/>
    </row>
    <row r="256" spans="1:13" s="8" customFormat="1" ht="11.25" customHeight="1" x14ac:dyDescent="0.25">
      <c r="A256" s="3" t="s">
        <v>257</v>
      </c>
      <c r="B256" s="11" t="s">
        <v>149</v>
      </c>
      <c r="C256" s="1" t="s">
        <v>302</v>
      </c>
      <c r="D256" s="15">
        <v>5</v>
      </c>
      <c r="E256" s="33" t="s">
        <v>146</v>
      </c>
      <c r="F256" s="16" t="s">
        <v>155</v>
      </c>
      <c r="G256" s="4"/>
      <c r="H256" s="31">
        <v>45138</v>
      </c>
      <c r="I256" s="9">
        <v>165</v>
      </c>
      <c r="J256" s="4"/>
      <c r="K256" s="4"/>
      <c r="L256" s="16" t="s">
        <v>298</v>
      </c>
      <c r="M256" s="4"/>
    </row>
    <row r="257" spans="1:13" s="8" customFormat="1" ht="11.25" customHeight="1" x14ac:dyDescent="0.25">
      <c r="A257" s="3" t="s">
        <v>257</v>
      </c>
      <c r="B257" s="11" t="s">
        <v>150</v>
      </c>
      <c r="C257" s="1" t="s">
        <v>302</v>
      </c>
      <c r="D257" s="15">
        <v>5</v>
      </c>
      <c r="E257" s="33" t="s">
        <v>146</v>
      </c>
      <c r="F257" s="16" t="s">
        <v>155</v>
      </c>
      <c r="G257" s="4"/>
      <c r="H257" s="31">
        <v>45138</v>
      </c>
      <c r="I257" s="9">
        <v>103.85</v>
      </c>
      <c r="J257" s="4"/>
      <c r="K257" s="4"/>
      <c r="L257" s="16" t="s">
        <v>298</v>
      </c>
      <c r="M257" s="4"/>
    </row>
    <row r="258" spans="1:13" s="8" customFormat="1" ht="11.25" customHeight="1" x14ac:dyDescent="0.25">
      <c r="A258" s="3" t="s">
        <v>257</v>
      </c>
      <c r="B258" s="11" t="s">
        <v>151</v>
      </c>
      <c r="C258" s="1" t="s">
        <v>302</v>
      </c>
      <c r="D258" s="15">
        <v>2</v>
      </c>
      <c r="E258" s="33" t="s">
        <v>146</v>
      </c>
      <c r="F258" s="16" t="s">
        <v>155</v>
      </c>
      <c r="G258" s="4"/>
      <c r="H258" s="31">
        <v>45138</v>
      </c>
      <c r="I258" s="9">
        <v>35.979999999999997</v>
      </c>
      <c r="J258" s="4"/>
      <c r="K258" s="4"/>
      <c r="L258" s="16" t="s">
        <v>298</v>
      </c>
      <c r="M258" s="4"/>
    </row>
    <row r="259" spans="1:13" s="8" customFormat="1" ht="11.25" customHeight="1" x14ac:dyDescent="0.25">
      <c r="A259" s="3" t="s">
        <v>257</v>
      </c>
      <c r="B259" s="11" t="s">
        <v>152</v>
      </c>
      <c r="C259" s="1" t="s">
        <v>302</v>
      </c>
      <c r="D259" s="15">
        <v>5</v>
      </c>
      <c r="E259" s="33" t="s">
        <v>146</v>
      </c>
      <c r="F259" s="16" t="s">
        <v>155</v>
      </c>
      <c r="G259" s="4"/>
      <c r="H259" s="31">
        <v>45138</v>
      </c>
      <c r="I259" s="9">
        <v>610</v>
      </c>
      <c r="J259" s="4"/>
      <c r="K259" s="4"/>
      <c r="L259" s="16" t="s">
        <v>298</v>
      </c>
      <c r="M259" s="4"/>
    </row>
    <row r="260" spans="1:13" s="8" customFormat="1" ht="11.25" customHeight="1" x14ac:dyDescent="0.25">
      <c r="A260" s="3" t="s">
        <v>257</v>
      </c>
      <c r="B260" s="11" t="s">
        <v>296</v>
      </c>
      <c r="C260" s="1" t="s">
        <v>302</v>
      </c>
      <c r="D260" s="15">
        <v>1</v>
      </c>
      <c r="E260" s="33" t="s">
        <v>7</v>
      </c>
      <c r="F260" s="16" t="s">
        <v>15</v>
      </c>
      <c r="G260" s="4"/>
      <c r="H260" s="31">
        <v>45169</v>
      </c>
      <c r="I260" s="9">
        <v>311.67</v>
      </c>
      <c r="J260" s="4"/>
      <c r="K260" s="4"/>
      <c r="L260" s="16" t="s">
        <v>298</v>
      </c>
      <c r="M260" s="4"/>
    </row>
    <row r="261" spans="1:13" s="8" customFormat="1" ht="11.25" customHeight="1" x14ac:dyDescent="0.25">
      <c r="A261" s="3" t="s">
        <v>257</v>
      </c>
      <c r="B261" s="11" t="s">
        <v>264</v>
      </c>
      <c r="C261" s="1" t="s">
        <v>302</v>
      </c>
      <c r="D261" s="15">
        <v>115</v>
      </c>
      <c r="E261" s="33" t="s">
        <v>155</v>
      </c>
      <c r="F261" s="16" t="s">
        <v>155</v>
      </c>
      <c r="G261" s="4"/>
      <c r="H261" s="31">
        <v>45138</v>
      </c>
      <c r="I261" s="9">
        <f>115*7850</f>
        <v>902750</v>
      </c>
      <c r="J261" s="21"/>
      <c r="K261" s="4"/>
      <c r="L261" s="16" t="s">
        <v>298</v>
      </c>
      <c r="M261" s="4"/>
    </row>
    <row r="262" spans="1:13" s="8" customFormat="1" ht="11.25" customHeight="1" x14ac:dyDescent="0.25">
      <c r="A262" s="3" t="s">
        <v>156</v>
      </c>
      <c r="B262" s="11" t="s">
        <v>62</v>
      </c>
      <c r="C262" s="1" t="s">
        <v>302</v>
      </c>
      <c r="D262" s="15">
        <v>7</v>
      </c>
      <c r="E262" s="33" t="s">
        <v>4</v>
      </c>
      <c r="F262" s="16" t="s">
        <v>4</v>
      </c>
      <c r="G262" s="4"/>
      <c r="H262" s="31">
        <v>45138</v>
      </c>
      <c r="I262" s="9">
        <v>11200</v>
      </c>
      <c r="J262" s="4"/>
      <c r="K262" s="4"/>
      <c r="L262" s="16" t="s">
        <v>298</v>
      </c>
      <c r="M262" s="4"/>
    </row>
    <row r="263" spans="1:13" s="22" customFormat="1" ht="15.75" x14ac:dyDescent="0.25">
      <c r="A263" s="34"/>
      <c r="B263" s="35"/>
      <c r="C263" s="36"/>
      <c r="D263" s="37"/>
      <c r="E263" s="49" t="s">
        <v>254</v>
      </c>
      <c r="F263" s="49"/>
      <c r="G263" s="38"/>
      <c r="H263" s="39"/>
      <c r="I263" s="40">
        <f>SUM(I4:I262)</f>
        <v>5931622.3250000002</v>
      </c>
      <c r="J263" s="38"/>
      <c r="K263" s="38"/>
      <c r="L263" s="38"/>
      <c r="M263" s="34"/>
    </row>
  </sheetData>
  <autoFilter ref="A3:K263"/>
  <mergeCells count="3">
    <mergeCell ref="I233:I234"/>
    <mergeCell ref="E263:F263"/>
    <mergeCell ref="A1:M1"/>
  </mergeCells>
  <hyperlinks>
    <hyperlink ref="J199" r:id="rId1"/>
    <hyperlink ref="J200" r:id="rId2"/>
    <hyperlink ref="J201" r:id="rId3"/>
    <hyperlink ref="J198" r:id="rId4"/>
    <hyperlink ref="J136" r:id="rId5"/>
    <hyperlink ref="J19" r:id="rId6"/>
    <hyperlink ref="J21:J23" r:id="rId7" display="https://www.magazineluiza.com.br/telefone-s-fio-digital-dect-6-0-c-id-ts3110-intelbras/p/fb0agj8h8b/tf/tfra/"/>
    <hyperlink ref="J18" r:id="rId8"/>
    <hyperlink ref="J17" r:id="rId9"/>
    <hyperlink ref="J9" r:id="rId10"/>
    <hyperlink ref="J10:J12" r:id="rId11" display="https://www.ideaflex.com.br/cadeira-secretaria-pe-palito-preto?utm_source=Site&amp;utm_medium=GoogleMerchant&amp;utm_campaign=GoogleMerchant&amp;srsltid=AR57-fAiJd5ll1sFE8fXuoGK4IoTWXxMWn61_TylaUE9-EV-2AAyQC0Sn10"/>
    <hyperlink ref="J16" r:id="rId12"/>
    <hyperlink ref="J26" r:id="rId13"/>
    <hyperlink ref="J20" r:id="rId14"/>
  </hyperlinks>
  <pageMargins left="0.25" right="0.25" top="0.75" bottom="0.75" header="0.3" footer="0.3"/>
  <pageSetup paperSize="9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="115" zoomScaleNormal="115" workbookViewId="0">
      <pane ySplit="3" topLeftCell="A253" activePane="bottomLeft" state="frozen"/>
      <selection activeCell="C1" sqref="C1"/>
      <selection pane="bottomLeft" activeCell="G17" sqref="G17"/>
    </sheetView>
  </sheetViews>
  <sheetFormatPr defaultRowHeight="11.25" x14ac:dyDescent="0.25"/>
  <cols>
    <col min="1" max="1" width="8.7109375" style="24" customWidth="1"/>
    <col min="2" max="2" width="49" style="12" customWidth="1"/>
    <col min="3" max="3" width="6.7109375" style="25" customWidth="1"/>
    <col min="4" max="4" width="7.28515625" style="6" customWidth="1"/>
    <col min="5" max="5" width="19.140625" style="7" customWidth="1"/>
    <col min="6" max="6" width="13.140625" style="23" customWidth="1"/>
    <col min="7" max="7" width="17" style="10" customWidth="1"/>
    <col min="8" max="8" width="10" style="5" customWidth="1"/>
    <col min="9" max="9" width="11" style="2" customWidth="1"/>
    <col min="10" max="16384" width="9.140625" style="2"/>
  </cols>
  <sheetData>
    <row r="1" spans="1:9" ht="18.75" x14ac:dyDescent="0.25">
      <c r="A1" s="50" t="s">
        <v>321</v>
      </c>
      <c r="B1" s="50"/>
      <c r="C1" s="50"/>
      <c r="D1" s="50"/>
      <c r="E1" s="50"/>
      <c r="F1" s="50"/>
      <c r="G1" s="50"/>
      <c r="H1" s="50"/>
      <c r="I1" s="50"/>
    </row>
    <row r="3" spans="1:9" ht="33.75" x14ac:dyDescent="0.25">
      <c r="A3" s="29" t="s">
        <v>299</v>
      </c>
      <c r="B3" s="26" t="s">
        <v>18</v>
      </c>
      <c r="C3" s="41" t="s">
        <v>301</v>
      </c>
      <c r="D3" s="30" t="s">
        <v>320</v>
      </c>
      <c r="E3" s="26" t="s">
        <v>22</v>
      </c>
      <c r="F3" s="26" t="s">
        <v>167</v>
      </c>
      <c r="G3" s="28" t="s">
        <v>255</v>
      </c>
      <c r="H3" s="27" t="s">
        <v>297</v>
      </c>
      <c r="I3" s="27" t="s">
        <v>300</v>
      </c>
    </row>
    <row r="4" spans="1:9" s="8" customFormat="1" x14ac:dyDescent="0.25">
      <c r="A4" s="33" t="s">
        <v>257</v>
      </c>
      <c r="B4" s="18" t="s">
        <v>165</v>
      </c>
      <c r="C4" s="1" t="s">
        <v>302</v>
      </c>
      <c r="D4" s="17">
        <v>1</v>
      </c>
      <c r="E4" s="16" t="s">
        <v>23</v>
      </c>
      <c r="F4" s="31">
        <v>45291</v>
      </c>
      <c r="G4" s="9">
        <v>370</v>
      </c>
      <c r="H4" s="16" t="s">
        <v>298</v>
      </c>
      <c r="I4" s="4"/>
    </row>
    <row r="5" spans="1:9" s="8" customFormat="1" x14ac:dyDescent="0.25">
      <c r="A5" s="33" t="s">
        <v>257</v>
      </c>
      <c r="B5" s="11" t="s">
        <v>133</v>
      </c>
      <c r="C5" s="1" t="s">
        <v>302</v>
      </c>
      <c r="D5" s="15">
        <v>1</v>
      </c>
      <c r="E5" s="16" t="s">
        <v>23</v>
      </c>
      <c r="F5" s="31">
        <v>45291</v>
      </c>
      <c r="G5" s="9">
        <v>1057.5</v>
      </c>
      <c r="H5" s="16" t="s">
        <v>298</v>
      </c>
      <c r="I5" s="4"/>
    </row>
    <row r="6" spans="1:9" s="8" customFormat="1" x14ac:dyDescent="0.25">
      <c r="A6" s="33" t="s">
        <v>257</v>
      </c>
      <c r="B6" s="18" t="s">
        <v>295</v>
      </c>
      <c r="C6" s="1" t="s">
        <v>302</v>
      </c>
      <c r="D6" s="17">
        <v>1</v>
      </c>
      <c r="E6" s="16" t="s">
        <v>23</v>
      </c>
      <c r="F6" s="31">
        <v>45291</v>
      </c>
      <c r="G6" s="9">
        <v>489</v>
      </c>
      <c r="H6" s="16" t="s">
        <v>298</v>
      </c>
      <c r="I6" s="4"/>
    </row>
    <row r="7" spans="1:9" s="8" customFormat="1" x14ac:dyDescent="0.25">
      <c r="A7" s="33" t="s">
        <v>156</v>
      </c>
      <c r="B7" s="11" t="s">
        <v>25</v>
      </c>
      <c r="C7" s="1" t="s">
        <v>302</v>
      </c>
      <c r="D7" s="15">
        <v>125</v>
      </c>
      <c r="E7" s="16" t="s">
        <v>23</v>
      </c>
      <c r="F7" s="31">
        <v>45169</v>
      </c>
      <c r="G7" s="9">
        <f>285*125</f>
        <v>35625</v>
      </c>
      <c r="H7" s="16" t="s">
        <v>298</v>
      </c>
      <c r="I7" s="4"/>
    </row>
    <row r="8" spans="1:9" s="8" customFormat="1" ht="33.75" x14ac:dyDescent="0.25">
      <c r="A8" s="33" t="s">
        <v>156</v>
      </c>
      <c r="B8" s="18" t="s">
        <v>183</v>
      </c>
      <c r="C8" s="1" t="s">
        <v>302</v>
      </c>
      <c r="D8" s="17">
        <v>1</v>
      </c>
      <c r="E8" s="16" t="s">
        <v>23</v>
      </c>
      <c r="F8" s="31">
        <v>45138</v>
      </c>
      <c r="G8" s="9">
        <f>11502.95*6</f>
        <v>69017.700000000012</v>
      </c>
      <c r="H8" s="16" t="s">
        <v>298</v>
      </c>
      <c r="I8" s="4"/>
    </row>
    <row r="9" spans="1:9" s="8" customFormat="1" ht="56.25" x14ac:dyDescent="0.25">
      <c r="A9" s="33" t="s">
        <v>156</v>
      </c>
      <c r="B9" s="11" t="s">
        <v>26</v>
      </c>
      <c r="C9" s="1" t="s">
        <v>302</v>
      </c>
      <c r="D9" s="15">
        <v>1</v>
      </c>
      <c r="E9" s="16" t="s">
        <v>23</v>
      </c>
      <c r="F9" s="31">
        <v>45138</v>
      </c>
      <c r="G9" s="9">
        <f>1300*6</f>
        <v>7800</v>
      </c>
      <c r="H9" s="16" t="s">
        <v>298</v>
      </c>
      <c r="I9" s="4"/>
    </row>
    <row r="10" spans="1:9" s="8" customFormat="1" ht="22.5" x14ac:dyDescent="0.25">
      <c r="A10" s="33" t="s">
        <v>156</v>
      </c>
      <c r="B10" s="11" t="s">
        <v>27</v>
      </c>
      <c r="C10" s="1" t="s">
        <v>302</v>
      </c>
      <c r="D10" s="15">
        <v>1</v>
      </c>
      <c r="E10" s="16" t="s">
        <v>23</v>
      </c>
      <c r="F10" s="31">
        <v>45199</v>
      </c>
      <c r="G10" s="9">
        <f>73200/2</f>
        <v>36600</v>
      </c>
      <c r="H10" s="16" t="s">
        <v>298</v>
      </c>
      <c r="I10" s="4"/>
    </row>
    <row r="11" spans="1:9" s="8" customFormat="1" ht="33.75" x14ac:dyDescent="0.25">
      <c r="A11" s="33" t="s">
        <v>156</v>
      </c>
      <c r="B11" s="11" t="s">
        <v>28</v>
      </c>
      <c r="C11" s="1" t="s">
        <v>302</v>
      </c>
      <c r="D11" s="15">
        <v>1</v>
      </c>
      <c r="E11" s="16" t="s">
        <v>23</v>
      </c>
      <c r="F11" s="31">
        <v>45169</v>
      </c>
      <c r="G11" s="9">
        <f>108720*6</f>
        <v>652320</v>
      </c>
      <c r="H11" s="16" t="s">
        <v>298</v>
      </c>
      <c r="I11" s="4"/>
    </row>
    <row r="12" spans="1:9" s="8" customFormat="1" ht="22.5" x14ac:dyDescent="0.25">
      <c r="A12" s="33" t="s">
        <v>156</v>
      </c>
      <c r="B12" s="11" t="s">
        <v>29</v>
      </c>
      <c r="C12" s="1" t="s">
        <v>302</v>
      </c>
      <c r="D12" s="15">
        <v>1</v>
      </c>
      <c r="E12" s="16" t="s">
        <v>23</v>
      </c>
      <c r="F12" s="31">
        <v>45138</v>
      </c>
      <c r="G12" s="9">
        <f>9000/2</f>
        <v>4500</v>
      </c>
      <c r="H12" s="16" t="s">
        <v>298</v>
      </c>
      <c r="I12" s="4"/>
    </row>
    <row r="13" spans="1:9" s="8" customFormat="1" ht="33.75" x14ac:dyDescent="0.25">
      <c r="A13" s="33" t="s">
        <v>156</v>
      </c>
      <c r="B13" s="11" t="s">
        <v>30</v>
      </c>
      <c r="C13" s="1" t="s">
        <v>302</v>
      </c>
      <c r="D13" s="15">
        <v>1</v>
      </c>
      <c r="E13" s="16" t="s">
        <v>23</v>
      </c>
      <c r="F13" s="31">
        <v>45138</v>
      </c>
      <c r="G13" s="9">
        <f>210672*6</f>
        <v>1264032</v>
      </c>
      <c r="H13" s="16" t="s">
        <v>298</v>
      </c>
      <c r="I13" s="4"/>
    </row>
    <row r="14" spans="1:9" s="8" customFormat="1" ht="22.5" x14ac:dyDescent="0.25">
      <c r="A14" s="33" t="s">
        <v>156</v>
      </c>
      <c r="B14" s="11" t="s">
        <v>31</v>
      </c>
      <c r="C14" s="1" t="s">
        <v>302</v>
      </c>
      <c r="D14" s="15">
        <v>1</v>
      </c>
      <c r="E14" s="16" t="s">
        <v>23</v>
      </c>
      <c r="F14" s="31">
        <v>45169</v>
      </c>
      <c r="G14" s="9">
        <f>2500*6</f>
        <v>15000</v>
      </c>
      <c r="H14" s="16" t="s">
        <v>298</v>
      </c>
      <c r="I14" s="4"/>
    </row>
    <row r="15" spans="1:9" s="8" customFormat="1" x14ac:dyDescent="0.25">
      <c r="A15" s="33" t="s">
        <v>156</v>
      </c>
      <c r="B15" s="11" t="s">
        <v>32</v>
      </c>
      <c r="C15" s="1" t="s">
        <v>302</v>
      </c>
      <c r="D15" s="15">
        <v>4</v>
      </c>
      <c r="E15" s="16" t="s">
        <v>23</v>
      </c>
      <c r="F15" s="31">
        <v>45291</v>
      </c>
      <c r="G15" s="9">
        <v>16746</v>
      </c>
      <c r="H15" s="16" t="s">
        <v>298</v>
      </c>
      <c r="I15" s="4"/>
    </row>
    <row r="16" spans="1:9" s="8" customFormat="1" x14ac:dyDescent="0.25">
      <c r="A16" s="33" t="s">
        <v>156</v>
      </c>
      <c r="B16" s="11" t="s">
        <v>33</v>
      </c>
      <c r="C16" s="1" t="s">
        <v>302</v>
      </c>
      <c r="D16" s="15">
        <v>4</v>
      </c>
      <c r="E16" s="16" t="s">
        <v>23</v>
      </c>
      <c r="F16" s="31">
        <v>45291</v>
      </c>
      <c r="G16" s="9">
        <v>5986</v>
      </c>
      <c r="H16" s="16" t="s">
        <v>298</v>
      </c>
      <c r="I16" s="4"/>
    </row>
    <row r="17" spans="1:9" s="8" customFormat="1" x14ac:dyDescent="0.25">
      <c r="A17" s="33" t="s">
        <v>156</v>
      </c>
      <c r="B17" s="11" t="s">
        <v>34</v>
      </c>
      <c r="C17" s="1" t="s">
        <v>302</v>
      </c>
      <c r="D17" s="15">
        <v>4</v>
      </c>
      <c r="E17" s="16" t="s">
        <v>23</v>
      </c>
      <c r="F17" s="31">
        <v>45291</v>
      </c>
      <c r="G17" s="9">
        <v>4648</v>
      </c>
      <c r="H17" s="16" t="s">
        <v>298</v>
      </c>
      <c r="I17" s="4"/>
    </row>
    <row r="18" spans="1:9" s="8" customFormat="1" x14ac:dyDescent="0.25">
      <c r="A18" s="33" t="s">
        <v>156</v>
      </c>
      <c r="B18" s="11" t="s">
        <v>35</v>
      </c>
      <c r="C18" s="1" t="s">
        <v>302</v>
      </c>
      <c r="D18" s="15">
        <v>4</v>
      </c>
      <c r="E18" s="16" t="s">
        <v>23</v>
      </c>
      <c r="F18" s="31">
        <v>45291</v>
      </c>
      <c r="G18" s="9">
        <v>5544</v>
      </c>
      <c r="H18" s="16" t="s">
        <v>298</v>
      </c>
      <c r="I18" s="4"/>
    </row>
    <row r="19" spans="1:9" s="8" customFormat="1" x14ac:dyDescent="0.25">
      <c r="A19" s="33" t="s">
        <v>257</v>
      </c>
      <c r="B19" s="11" t="s">
        <v>247</v>
      </c>
      <c r="C19" s="1" t="s">
        <v>302</v>
      </c>
      <c r="D19" s="16">
        <v>150</v>
      </c>
      <c r="E19" s="16" t="s">
        <v>23</v>
      </c>
      <c r="F19" s="31">
        <v>45169</v>
      </c>
      <c r="G19" s="9">
        <v>73.5</v>
      </c>
      <c r="H19" s="16" t="s">
        <v>298</v>
      </c>
      <c r="I19" s="4"/>
    </row>
    <row r="20" spans="1:9" s="8" customFormat="1" x14ac:dyDescent="0.25">
      <c r="A20" s="33" t="s">
        <v>257</v>
      </c>
      <c r="B20" s="11" t="s">
        <v>246</v>
      </c>
      <c r="C20" s="1" t="s">
        <v>302</v>
      </c>
      <c r="D20" s="16">
        <v>150</v>
      </c>
      <c r="E20" s="16" t="s">
        <v>23</v>
      </c>
      <c r="F20" s="31">
        <v>45169</v>
      </c>
      <c r="G20" s="9">
        <v>73.5</v>
      </c>
      <c r="H20" s="16" t="s">
        <v>298</v>
      </c>
      <c r="I20" s="4"/>
    </row>
    <row r="21" spans="1:9" s="8" customFormat="1" x14ac:dyDescent="0.25">
      <c r="A21" s="33" t="s">
        <v>257</v>
      </c>
      <c r="B21" s="11" t="s">
        <v>248</v>
      </c>
      <c r="C21" s="1" t="s">
        <v>302</v>
      </c>
      <c r="D21" s="16">
        <v>35</v>
      </c>
      <c r="E21" s="16" t="s">
        <v>23</v>
      </c>
      <c r="F21" s="31">
        <v>45169</v>
      </c>
      <c r="G21" s="9">
        <v>1807.05</v>
      </c>
      <c r="H21" s="16" t="s">
        <v>298</v>
      </c>
      <c r="I21" s="4"/>
    </row>
    <row r="22" spans="1:9" s="8" customFormat="1" x14ac:dyDescent="0.25">
      <c r="A22" s="33" t="s">
        <v>257</v>
      </c>
      <c r="B22" s="11" t="s">
        <v>249</v>
      </c>
      <c r="C22" s="1" t="s">
        <v>302</v>
      </c>
      <c r="D22" s="16">
        <v>29</v>
      </c>
      <c r="E22" s="16" t="s">
        <v>23</v>
      </c>
      <c r="F22" s="31">
        <v>45169</v>
      </c>
      <c r="G22" s="9">
        <v>609</v>
      </c>
      <c r="H22" s="16" t="s">
        <v>298</v>
      </c>
      <c r="I22" s="4"/>
    </row>
    <row r="23" spans="1:9" s="8" customFormat="1" x14ac:dyDescent="0.25">
      <c r="A23" s="33" t="s">
        <v>257</v>
      </c>
      <c r="B23" s="11" t="s">
        <v>250</v>
      </c>
      <c r="C23" s="1" t="s">
        <v>302</v>
      </c>
      <c r="D23" s="16">
        <v>1100</v>
      </c>
      <c r="E23" s="16" t="s">
        <v>23</v>
      </c>
      <c r="F23" s="31">
        <v>45169</v>
      </c>
      <c r="G23" s="9">
        <v>1320</v>
      </c>
      <c r="H23" s="16" t="s">
        <v>298</v>
      </c>
      <c r="I23" s="4"/>
    </row>
    <row r="24" spans="1:9" s="8" customFormat="1" x14ac:dyDescent="0.25">
      <c r="A24" s="33" t="s">
        <v>257</v>
      </c>
      <c r="B24" s="11" t="s">
        <v>251</v>
      </c>
      <c r="C24" s="1" t="s">
        <v>302</v>
      </c>
      <c r="D24" s="16">
        <v>2000</v>
      </c>
      <c r="E24" s="16" t="s">
        <v>23</v>
      </c>
      <c r="F24" s="31">
        <v>45169</v>
      </c>
      <c r="G24" s="9">
        <v>900</v>
      </c>
      <c r="H24" s="16" t="s">
        <v>298</v>
      </c>
      <c r="I24" s="4"/>
    </row>
    <row r="25" spans="1:9" s="8" customFormat="1" x14ac:dyDescent="0.25">
      <c r="A25" s="33" t="s">
        <v>257</v>
      </c>
      <c r="B25" s="11" t="s">
        <v>252</v>
      </c>
      <c r="C25" s="1" t="s">
        <v>302</v>
      </c>
      <c r="D25" s="16">
        <v>120</v>
      </c>
      <c r="E25" s="16" t="s">
        <v>23</v>
      </c>
      <c r="F25" s="31">
        <v>45169</v>
      </c>
      <c r="G25" s="9">
        <v>780</v>
      </c>
      <c r="H25" s="16" t="s">
        <v>298</v>
      </c>
      <c r="I25" s="4"/>
    </row>
    <row r="26" spans="1:9" s="8" customFormat="1" x14ac:dyDescent="0.25">
      <c r="A26" s="33" t="s">
        <v>257</v>
      </c>
      <c r="B26" s="11" t="s">
        <v>138</v>
      </c>
      <c r="C26" s="1" t="s">
        <v>302</v>
      </c>
      <c r="D26" s="15">
        <v>200</v>
      </c>
      <c r="E26" s="16" t="s">
        <v>23</v>
      </c>
      <c r="F26" s="31">
        <v>45169</v>
      </c>
      <c r="G26" s="9">
        <v>1860</v>
      </c>
      <c r="H26" s="16" t="s">
        <v>298</v>
      </c>
      <c r="I26" s="4"/>
    </row>
    <row r="27" spans="1:9" s="8" customFormat="1" x14ac:dyDescent="0.25">
      <c r="A27" s="33" t="s">
        <v>257</v>
      </c>
      <c r="B27" s="11" t="s">
        <v>139</v>
      </c>
      <c r="C27" s="1" t="s">
        <v>302</v>
      </c>
      <c r="D27" s="15">
        <v>15</v>
      </c>
      <c r="E27" s="16" t="s">
        <v>23</v>
      </c>
      <c r="F27" s="31">
        <v>45169</v>
      </c>
      <c r="G27" s="9">
        <v>1200</v>
      </c>
      <c r="H27" s="16" t="s">
        <v>298</v>
      </c>
      <c r="I27" s="4"/>
    </row>
    <row r="28" spans="1:9" s="8" customFormat="1" x14ac:dyDescent="0.25">
      <c r="A28" s="33" t="s">
        <v>257</v>
      </c>
      <c r="B28" s="11" t="s">
        <v>140</v>
      </c>
      <c r="C28" s="1" t="s">
        <v>302</v>
      </c>
      <c r="D28" s="15">
        <v>2</v>
      </c>
      <c r="E28" s="16" t="s">
        <v>23</v>
      </c>
      <c r="F28" s="31">
        <v>45169</v>
      </c>
      <c r="G28" s="9">
        <v>1040.06</v>
      </c>
      <c r="H28" s="16" t="s">
        <v>298</v>
      </c>
      <c r="I28" s="4"/>
    </row>
    <row r="29" spans="1:9" s="8" customFormat="1" x14ac:dyDescent="0.25">
      <c r="A29" s="33" t="s">
        <v>257</v>
      </c>
      <c r="B29" s="11" t="s">
        <v>141</v>
      </c>
      <c r="C29" s="1" t="s">
        <v>302</v>
      </c>
      <c r="D29" s="15">
        <v>10</v>
      </c>
      <c r="E29" s="16" t="s">
        <v>23</v>
      </c>
      <c r="F29" s="31">
        <v>45169</v>
      </c>
      <c r="G29" s="9">
        <v>197</v>
      </c>
      <c r="H29" s="16" t="s">
        <v>298</v>
      </c>
      <c r="I29" s="4"/>
    </row>
    <row r="30" spans="1:9" s="8" customFormat="1" x14ac:dyDescent="0.25">
      <c r="A30" s="33" t="s">
        <v>257</v>
      </c>
      <c r="B30" s="11" t="s">
        <v>291</v>
      </c>
      <c r="C30" s="1" t="s">
        <v>302</v>
      </c>
      <c r="D30" s="15">
        <v>200</v>
      </c>
      <c r="E30" s="16" t="s">
        <v>23</v>
      </c>
      <c r="F30" s="31">
        <v>45169</v>
      </c>
      <c r="G30" s="9">
        <v>910</v>
      </c>
      <c r="H30" s="16" t="s">
        <v>298</v>
      </c>
      <c r="I30" s="4"/>
    </row>
    <row r="31" spans="1:9" s="8" customFormat="1" x14ac:dyDescent="0.25">
      <c r="A31" s="33" t="s">
        <v>257</v>
      </c>
      <c r="B31" s="11" t="s">
        <v>142</v>
      </c>
      <c r="C31" s="1" t="s">
        <v>302</v>
      </c>
      <c r="D31" s="15">
        <v>200</v>
      </c>
      <c r="E31" s="16" t="s">
        <v>23</v>
      </c>
      <c r="F31" s="31">
        <v>45169</v>
      </c>
      <c r="G31" s="9">
        <v>108</v>
      </c>
      <c r="H31" s="16" t="s">
        <v>298</v>
      </c>
      <c r="I31" s="4"/>
    </row>
    <row r="32" spans="1:9" s="8" customFormat="1" x14ac:dyDescent="0.25">
      <c r="A32" s="33" t="s">
        <v>257</v>
      </c>
      <c r="B32" s="11" t="s">
        <v>143</v>
      </c>
      <c r="C32" s="1" t="s">
        <v>302</v>
      </c>
      <c r="D32" s="15">
        <v>20</v>
      </c>
      <c r="E32" s="16" t="s">
        <v>23</v>
      </c>
      <c r="F32" s="31">
        <v>45169</v>
      </c>
      <c r="G32" s="9">
        <v>40600</v>
      </c>
      <c r="H32" s="16" t="s">
        <v>298</v>
      </c>
      <c r="I32" s="4"/>
    </row>
    <row r="33" spans="1:9" s="8" customFormat="1" x14ac:dyDescent="0.25">
      <c r="A33" s="33" t="s">
        <v>257</v>
      </c>
      <c r="B33" s="11" t="s">
        <v>144</v>
      </c>
      <c r="C33" s="1" t="s">
        <v>302</v>
      </c>
      <c r="D33" s="15">
        <v>500</v>
      </c>
      <c r="E33" s="16" t="s">
        <v>23</v>
      </c>
      <c r="F33" s="31">
        <v>45169</v>
      </c>
      <c r="G33" s="9">
        <v>157.4</v>
      </c>
      <c r="H33" s="16" t="s">
        <v>298</v>
      </c>
      <c r="I33" s="4"/>
    </row>
    <row r="34" spans="1:9" s="8" customFormat="1" x14ac:dyDescent="0.25">
      <c r="A34" s="33" t="s">
        <v>156</v>
      </c>
      <c r="B34" s="11" t="s">
        <v>145</v>
      </c>
      <c r="C34" s="1" t="s">
        <v>302</v>
      </c>
      <c r="D34" s="15">
        <v>2</v>
      </c>
      <c r="E34" s="16" t="s">
        <v>23</v>
      </c>
      <c r="F34" s="31">
        <v>45169</v>
      </c>
      <c r="G34" s="9">
        <v>260</v>
      </c>
      <c r="H34" s="16" t="s">
        <v>298</v>
      </c>
      <c r="I34" s="4"/>
    </row>
    <row r="35" spans="1:9" s="8" customFormat="1" x14ac:dyDescent="0.25">
      <c r="A35" s="33" t="s">
        <v>257</v>
      </c>
      <c r="B35" s="11" t="s">
        <v>168</v>
      </c>
      <c r="C35" s="1" t="s">
        <v>302</v>
      </c>
      <c r="D35" s="15">
        <v>6</v>
      </c>
      <c r="E35" s="16" t="s">
        <v>23</v>
      </c>
      <c r="F35" s="31">
        <v>45291</v>
      </c>
      <c r="G35" s="9">
        <f>6*78</f>
        <v>468</v>
      </c>
      <c r="H35" s="16" t="s">
        <v>298</v>
      </c>
      <c r="I35" s="4"/>
    </row>
    <row r="36" spans="1:9" s="8" customFormat="1" x14ac:dyDescent="0.25">
      <c r="A36" s="33" t="s">
        <v>257</v>
      </c>
      <c r="B36" s="11" t="s">
        <v>180</v>
      </c>
      <c r="C36" s="1" t="s">
        <v>302</v>
      </c>
      <c r="D36" s="15">
        <v>100</v>
      </c>
      <c r="E36" s="16" t="s">
        <v>23</v>
      </c>
      <c r="F36" s="31">
        <v>45291</v>
      </c>
      <c r="G36" s="9">
        <v>250</v>
      </c>
      <c r="H36" s="16" t="s">
        <v>298</v>
      </c>
      <c r="I36" s="4"/>
    </row>
    <row r="37" spans="1:9" s="8" customFormat="1" x14ac:dyDescent="0.25">
      <c r="A37" s="33" t="s">
        <v>257</v>
      </c>
      <c r="B37" s="11" t="s">
        <v>169</v>
      </c>
      <c r="C37" s="1" t="s">
        <v>302</v>
      </c>
      <c r="D37" s="15">
        <v>75</v>
      </c>
      <c r="E37" s="16" t="s">
        <v>23</v>
      </c>
      <c r="F37" s="31">
        <v>45291</v>
      </c>
      <c r="G37" s="9">
        <f>75*12</f>
        <v>900</v>
      </c>
      <c r="H37" s="16" t="s">
        <v>298</v>
      </c>
      <c r="I37" s="4"/>
    </row>
    <row r="38" spans="1:9" s="8" customFormat="1" x14ac:dyDescent="0.25">
      <c r="A38" s="33" t="s">
        <v>257</v>
      </c>
      <c r="B38" s="11" t="s">
        <v>170</v>
      </c>
      <c r="C38" s="1" t="s">
        <v>302</v>
      </c>
      <c r="D38" s="15">
        <v>75</v>
      </c>
      <c r="E38" s="16" t="s">
        <v>23</v>
      </c>
      <c r="F38" s="31">
        <v>45291</v>
      </c>
      <c r="G38" s="9">
        <f>75*13</f>
        <v>975</v>
      </c>
      <c r="H38" s="16" t="s">
        <v>298</v>
      </c>
      <c r="I38" s="4"/>
    </row>
    <row r="39" spans="1:9" s="8" customFormat="1" x14ac:dyDescent="0.25">
      <c r="A39" s="33" t="s">
        <v>257</v>
      </c>
      <c r="B39" s="11" t="s">
        <v>181</v>
      </c>
      <c r="C39" s="1" t="s">
        <v>302</v>
      </c>
      <c r="D39" s="15">
        <v>100</v>
      </c>
      <c r="E39" s="16" t="s">
        <v>23</v>
      </c>
      <c r="F39" s="31">
        <v>45291</v>
      </c>
      <c r="G39" s="9">
        <v>110</v>
      </c>
      <c r="H39" s="16" t="s">
        <v>298</v>
      </c>
      <c r="I39" s="4"/>
    </row>
    <row r="40" spans="1:9" s="8" customFormat="1" x14ac:dyDescent="0.25">
      <c r="A40" s="33" t="s">
        <v>257</v>
      </c>
      <c r="B40" s="11" t="s">
        <v>171</v>
      </c>
      <c r="C40" s="1" t="s">
        <v>302</v>
      </c>
      <c r="D40" s="15">
        <v>15</v>
      </c>
      <c r="E40" s="16" t="s">
        <v>23</v>
      </c>
      <c r="F40" s="31">
        <v>45291</v>
      </c>
      <c r="G40" s="9">
        <f>15*16</f>
        <v>240</v>
      </c>
      <c r="H40" s="16" t="s">
        <v>298</v>
      </c>
      <c r="I40" s="4"/>
    </row>
    <row r="41" spans="1:9" s="8" customFormat="1" x14ac:dyDescent="0.25">
      <c r="A41" s="33" t="s">
        <v>257</v>
      </c>
      <c r="B41" s="11" t="s">
        <v>172</v>
      </c>
      <c r="C41" s="1" t="s">
        <v>302</v>
      </c>
      <c r="D41" s="15">
        <v>10</v>
      </c>
      <c r="E41" s="16" t="s">
        <v>23</v>
      </c>
      <c r="F41" s="31">
        <v>45291</v>
      </c>
      <c r="G41" s="9">
        <v>90</v>
      </c>
      <c r="H41" s="16" t="s">
        <v>298</v>
      </c>
      <c r="I41" s="4"/>
    </row>
    <row r="42" spans="1:9" s="8" customFormat="1" x14ac:dyDescent="0.25">
      <c r="A42" s="33" t="s">
        <v>257</v>
      </c>
      <c r="B42" s="11" t="s">
        <v>173</v>
      </c>
      <c r="C42" s="1" t="s">
        <v>302</v>
      </c>
      <c r="D42" s="15">
        <v>3</v>
      </c>
      <c r="E42" s="16" t="s">
        <v>23</v>
      </c>
      <c r="F42" s="31">
        <v>45291</v>
      </c>
      <c r="G42" s="9">
        <f>40*3</f>
        <v>120</v>
      </c>
      <c r="H42" s="16" t="s">
        <v>298</v>
      </c>
      <c r="I42" s="4"/>
    </row>
    <row r="43" spans="1:9" s="8" customFormat="1" x14ac:dyDescent="0.25">
      <c r="A43" s="33" t="s">
        <v>257</v>
      </c>
      <c r="B43" s="11" t="s">
        <v>175</v>
      </c>
      <c r="C43" s="1" t="s">
        <v>302</v>
      </c>
      <c r="D43" s="15">
        <v>10</v>
      </c>
      <c r="E43" s="16" t="s">
        <v>23</v>
      </c>
      <c r="F43" s="31">
        <v>45291</v>
      </c>
      <c r="G43" s="9">
        <v>60</v>
      </c>
      <c r="H43" s="16" t="s">
        <v>298</v>
      </c>
      <c r="I43" s="4"/>
    </row>
    <row r="44" spans="1:9" s="8" customFormat="1" x14ac:dyDescent="0.25">
      <c r="A44" s="33" t="s">
        <v>257</v>
      </c>
      <c r="B44" s="11" t="s">
        <v>174</v>
      </c>
      <c r="C44" s="1" t="s">
        <v>302</v>
      </c>
      <c r="D44" s="15">
        <v>10</v>
      </c>
      <c r="E44" s="16" t="s">
        <v>23</v>
      </c>
      <c r="F44" s="31">
        <v>45291</v>
      </c>
      <c r="G44" s="9">
        <v>110</v>
      </c>
      <c r="H44" s="16" t="s">
        <v>298</v>
      </c>
      <c r="I44" s="4"/>
    </row>
    <row r="45" spans="1:9" s="8" customFormat="1" x14ac:dyDescent="0.25">
      <c r="A45" s="33" t="s">
        <v>257</v>
      </c>
      <c r="B45" s="11" t="s">
        <v>176</v>
      </c>
      <c r="C45" s="1" t="s">
        <v>302</v>
      </c>
      <c r="D45" s="15">
        <v>15</v>
      </c>
      <c r="E45" s="16" t="s">
        <v>23</v>
      </c>
      <c r="F45" s="31">
        <v>45291</v>
      </c>
      <c r="G45" s="9">
        <v>60</v>
      </c>
      <c r="H45" s="16" t="s">
        <v>298</v>
      </c>
      <c r="I45" s="4"/>
    </row>
    <row r="46" spans="1:9" s="8" customFormat="1" x14ac:dyDescent="0.25">
      <c r="A46" s="33" t="s">
        <v>257</v>
      </c>
      <c r="B46" s="11" t="s">
        <v>279</v>
      </c>
      <c r="C46" s="1" t="s">
        <v>302</v>
      </c>
      <c r="D46" s="15">
        <v>15</v>
      </c>
      <c r="E46" s="16" t="s">
        <v>23</v>
      </c>
      <c r="F46" s="31">
        <v>45291</v>
      </c>
      <c r="G46" s="9">
        <v>105</v>
      </c>
      <c r="H46" s="16" t="s">
        <v>298</v>
      </c>
      <c r="I46" s="4"/>
    </row>
    <row r="47" spans="1:9" s="8" customFormat="1" x14ac:dyDescent="0.25">
      <c r="A47" s="33" t="s">
        <v>257</v>
      </c>
      <c r="B47" s="11" t="s">
        <v>177</v>
      </c>
      <c r="C47" s="1" t="s">
        <v>302</v>
      </c>
      <c r="D47" s="15">
        <v>10</v>
      </c>
      <c r="E47" s="16" t="s">
        <v>23</v>
      </c>
      <c r="F47" s="31">
        <v>45291</v>
      </c>
      <c r="G47" s="9">
        <v>120</v>
      </c>
      <c r="H47" s="16" t="s">
        <v>298</v>
      </c>
      <c r="I47" s="4"/>
    </row>
    <row r="48" spans="1:9" s="8" customFormat="1" x14ac:dyDescent="0.25">
      <c r="A48" s="33" t="s">
        <v>257</v>
      </c>
      <c r="B48" s="11" t="s">
        <v>178</v>
      </c>
      <c r="C48" s="1" t="s">
        <v>302</v>
      </c>
      <c r="D48" s="15">
        <v>5</v>
      </c>
      <c r="E48" s="16" t="s">
        <v>23</v>
      </c>
      <c r="F48" s="31">
        <v>45291</v>
      </c>
      <c r="G48" s="9">
        <v>100</v>
      </c>
      <c r="H48" s="16" t="s">
        <v>298</v>
      </c>
      <c r="I48" s="4"/>
    </row>
    <row r="49" spans="1:9" s="8" customFormat="1" x14ac:dyDescent="0.25">
      <c r="A49" s="33" t="s">
        <v>257</v>
      </c>
      <c r="B49" s="11" t="s">
        <v>179</v>
      </c>
      <c r="C49" s="1" t="s">
        <v>302</v>
      </c>
      <c r="D49" s="15">
        <v>2</v>
      </c>
      <c r="E49" s="16" t="s">
        <v>23</v>
      </c>
      <c r="F49" s="31">
        <v>45291</v>
      </c>
      <c r="G49" s="9">
        <v>6</v>
      </c>
      <c r="H49" s="16" t="s">
        <v>298</v>
      </c>
      <c r="I49" s="4"/>
    </row>
    <row r="50" spans="1:9" s="8" customFormat="1" x14ac:dyDescent="0.25">
      <c r="A50" s="33" t="s">
        <v>257</v>
      </c>
      <c r="B50" s="11" t="s">
        <v>193</v>
      </c>
      <c r="C50" s="1" t="s">
        <v>302</v>
      </c>
      <c r="D50" s="15">
        <v>4</v>
      </c>
      <c r="E50" s="16" t="s">
        <v>23</v>
      </c>
      <c r="F50" s="31">
        <v>45291</v>
      </c>
      <c r="G50" s="9">
        <f>4*32</f>
        <v>128</v>
      </c>
      <c r="H50" s="16" t="s">
        <v>298</v>
      </c>
      <c r="I50" s="4"/>
    </row>
    <row r="51" spans="1:9" s="8" customFormat="1" x14ac:dyDescent="0.25">
      <c r="A51" s="33" t="s">
        <v>257</v>
      </c>
      <c r="B51" s="11" t="s">
        <v>194</v>
      </c>
      <c r="C51" s="1" t="s">
        <v>302</v>
      </c>
      <c r="D51" s="15">
        <v>4</v>
      </c>
      <c r="E51" s="16" t="s">
        <v>23</v>
      </c>
      <c r="F51" s="31">
        <v>45291</v>
      </c>
      <c r="G51" s="9">
        <f>4*36.8</f>
        <v>147.19999999999999</v>
      </c>
      <c r="H51" s="16" t="s">
        <v>298</v>
      </c>
      <c r="I51" s="4"/>
    </row>
    <row r="52" spans="1:9" s="8" customFormat="1" x14ac:dyDescent="0.25">
      <c r="A52" s="33" t="s">
        <v>257</v>
      </c>
      <c r="B52" s="11" t="s">
        <v>195</v>
      </c>
      <c r="C52" s="1" t="s">
        <v>302</v>
      </c>
      <c r="D52" s="15">
        <v>4</v>
      </c>
      <c r="E52" s="16" t="s">
        <v>23</v>
      </c>
      <c r="F52" s="31">
        <v>45291</v>
      </c>
      <c r="G52" s="9">
        <f>4*37</f>
        <v>148</v>
      </c>
      <c r="H52" s="16" t="s">
        <v>298</v>
      </c>
      <c r="I52" s="4"/>
    </row>
    <row r="53" spans="1:9" s="8" customFormat="1" x14ac:dyDescent="0.25">
      <c r="A53" s="33" t="s">
        <v>257</v>
      </c>
      <c r="B53" s="11" t="s">
        <v>196</v>
      </c>
      <c r="C53" s="1" t="s">
        <v>302</v>
      </c>
      <c r="D53" s="15">
        <v>8</v>
      </c>
      <c r="E53" s="16" t="s">
        <v>23</v>
      </c>
      <c r="F53" s="31">
        <v>45291</v>
      </c>
      <c r="G53" s="9">
        <f>8*12</f>
        <v>96</v>
      </c>
      <c r="H53" s="16" t="s">
        <v>298</v>
      </c>
      <c r="I53" s="4"/>
    </row>
    <row r="54" spans="1:9" s="8" customFormat="1" x14ac:dyDescent="0.25">
      <c r="A54" s="33" t="s">
        <v>257</v>
      </c>
      <c r="B54" s="11" t="s">
        <v>197</v>
      </c>
      <c r="C54" s="1" t="s">
        <v>302</v>
      </c>
      <c r="D54" s="15">
        <v>2</v>
      </c>
      <c r="E54" s="16" t="s">
        <v>23</v>
      </c>
      <c r="F54" s="31">
        <v>45291</v>
      </c>
      <c r="G54" s="9">
        <v>120</v>
      </c>
      <c r="H54" s="16" t="s">
        <v>298</v>
      </c>
      <c r="I54" s="4"/>
    </row>
    <row r="55" spans="1:9" s="8" customFormat="1" x14ac:dyDescent="0.25">
      <c r="A55" s="33" t="s">
        <v>257</v>
      </c>
      <c r="B55" s="11" t="s">
        <v>198</v>
      </c>
      <c r="C55" s="1" t="s">
        <v>302</v>
      </c>
      <c r="D55" s="15">
        <v>2</v>
      </c>
      <c r="E55" s="16" t="s">
        <v>23</v>
      </c>
      <c r="F55" s="31">
        <v>45291</v>
      </c>
      <c r="G55" s="9">
        <v>120</v>
      </c>
      <c r="H55" s="16" t="s">
        <v>298</v>
      </c>
      <c r="I55" s="4"/>
    </row>
    <row r="56" spans="1:9" s="8" customFormat="1" x14ac:dyDescent="0.25">
      <c r="A56" s="33" t="s">
        <v>257</v>
      </c>
      <c r="B56" s="11" t="s">
        <v>199</v>
      </c>
      <c r="C56" s="1" t="s">
        <v>302</v>
      </c>
      <c r="D56" s="15">
        <v>50</v>
      </c>
      <c r="E56" s="16" t="s">
        <v>23</v>
      </c>
      <c r="F56" s="31">
        <v>45291</v>
      </c>
      <c r="G56" s="9">
        <v>100</v>
      </c>
      <c r="H56" s="16" t="s">
        <v>298</v>
      </c>
      <c r="I56" s="4"/>
    </row>
    <row r="57" spans="1:9" s="8" customFormat="1" x14ac:dyDescent="0.25">
      <c r="A57" s="33" t="s">
        <v>257</v>
      </c>
      <c r="B57" s="11" t="s">
        <v>200</v>
      </c>
      <c r="C57" s="1" t="s">
        <v>302</v>
      </c>
      <c r="D57" s="15">
        <v>30</v>
      </c>
      <c r="E57" s="16" t="s">
        <v>23</v>
      </c>
      <c r="F57" s="31">
        <v>45291</v>
      </c>
      <c r="G57" s="9">
        <v>150</v>
      </c>
      <c r="H57" s="16" t="s">
        <v>298</v>
      </c>
      <c r="I57" s="4"/>
    </row>
    <row r="58" spans="1:9" s="8" customFormat="1" x14ac:dyDescent="0.25">
      <c r="A58" s="33" t="s">
        <v>257</v>
      </c>
      <c r="B58" s="11" t="s">
        <v>201</v>
      </c>
      <c r="C58" s="1" t="s">
        <v>302</v>
      </c>
      <c r="D58" s="15">
        <v>15</v>
      </c>
      <c r="E58" s="16" t="s">
        <v>23</v>
      </c>
      <c r="F58" s="31">
        <v>45291</v>
      </c>
      <c r="G58" s="9">
        <v>15</v>
      </c>
      <c r="H58" s="16" t="s">
        <v>298</v>
      </c>
      <c r="I58" s="4"/>
    </row>
    <row r="59" spans="1:9" s="8" customFormat="1" x14ac:dyDescent="0.25">
      <c r="A59" s="33" t="s">
        <v>257</v>
      </c>
      <c r="B59" s="11" t="s">
        <v>202</v>
      </c>
      <c r="C59" s="1" t="s">
        <v>302</v>
      </c>
      <c r="D59" s="15">
        <v>15</v>
      </c>
      <c r="E59" s="16" t="s">
        <v>23</v>
      </c>
      <c r="F59" s="31">
        <v>45291</v>
      </c>
      <c r="G59" s="9">
        <f>15*1.5</f>
        <v>22.5</v>
      </c>
      <c r="H59" s="16" t="s">
        <v>298</v>
      </c>
      <c r="I59" s="4"/>
    </row>
    <row r="60" spans="1:9" s="8" customFormat="1" x14ac:dyDescent="0.25">
      <c r="A60" s="33" t="s">
        <v>257</v>
      </c>
      <c r="B60" s="11" t="s">
        <v>203</v>
      </c>
      <c r="C60" s="1" t="s">
        <v>302</v>
      </c>
      <c r="D60" s="15">
        <v>20</v>
      </c>
      <c r="E60" s="16" t="s">
        <v>23</v>
      </c>
      <c r="F60" s="31">
        <v>45291</v>
      </c>
      <c r="G60" s="9">
        <v>6000</v>
      </c>
      <c r="H60" s="16" t="s">
        <v>298</v>
      </c>
      <c r="I60" s="4"/>
    </row>
    <row r="61" spans="1:9" s="8" customFormat="1" x14ac:dyDescent="0.25">
      <c r="A61" s="33" t="s">
        <v>257</v>
      </c>
      <c r="B61" s="11" t="s">
        <v>204</v>
      </c>
      <c r="C61" s="1" t="s">
        <v>302</v>
      </c>
      <c r="D61" s="15">
        <v>1</v>
      </c>
      <c r="E61" s="16" t="s">
        <v>23</v>
      </c>
      <c r="F61" s="31">
        <v>45291</v>
      </c>
      <c r="G61" s="9">
        <v>900</v>
      </c>
      <c r="H61" s="16" t="s">
        <v>298</v>
      </c>
      <c r="I61" s="4"/>
    </row>
    <row r="62" spans="1:9" s="8" customFormat="1" x14ac:dyDescent="0.25">
      <c r="A62" s="33" t="s">
        <v>257</v>
      </c>
      <c r="B62" s="11" t="s">
        <v>205</v>
      </c>
      <c r="C62" s="1" t="s">
        <v>302</v>
      </c>
      <c r="D62" s="15">
        <v>4</v>
      </c>
      <c r="E62" s="16" t="s">
        <v>23</v>
      </c>
      <c r="F62" s="31">
        <v>45291</v>
      </c>
      <c r="G62" s="9">
        <v>140</v>
      </c>
      <c r="H62" s="16" t="s">
        <v>298</v>
      </c>
      <c r="I62" s="4"/>
    </row>
    <row r="63" spans="1:9" s="8" customFormat="1" x14ac:dyDescent="0.25">
      <c r="A63" s="33" t="s">
        <v>257</v>
      </c>
      <c r="B63" s="11" t="s">
        <v>206</v>
      </c>
      <c r="C63" s="1" t="s">
        <v>302</v>
      </c>
      <c r="D63" s="15">
        <v>24</v>
      </c>
      <c r="E63" s="16" t="s">
        <v>23</v>
      </c>
      <c r="F63" s="31">
        <v>45291</v>
      </c>
      <c r="G63" s="9">
        <v>24</v>
      </c>
      <c r="H63" s="16" t="s">
        <v>298</v>
      </c>
      <c r="I63" s="4"/>
    </row>
    <row r="64" spans="1:9" s="8" customFormat="1" x14ac:dyDescent="0.25">
      <c r="A64" s="33" t="s">
        <v>257</v>
      </c>
      <c r="B64" s="11" t="s">
        <v>207</v>
      </c>
      <c r="C64" s="1" t="s">
        <v>302</v>
      </c>
      <c r="D64" s="15">
        <v>15</v>
      </c>
      <c r="E64" s="16" t="s">
        <v>23</v>
      </c>
      <c r="F64" s="31">
        <v>45291</v>
      </c>
      <c r="G64" s="9">
        <v>30</v>
      </c>
      <c r="H64" s="16" t="s">
        <v>298</v>
      </c>
      <c r="I64" s="4"/>
    </row>
    <row r="65" spans="1:9" s="8" customFormat="1" x14ac:dyDescent="0.25">
      <c r="A65" s="33" t="s">
        <v>257</v>
      </c>
      <c r="B65" s="11" t="s">
        <v>208</v>
      </c>
      <c r="C65" s="1" t="s">
        <v>302</v>
      </c>
      <c r="D65" s="15">
        <v>24</v>
      </c>
      <c r="E65" s="16" t="s">
        <v>23</v>
      </c>
      <c r="F65" s="31">
        <v>45291</v>
      </c>
      <c r="G65" s="9">
        <v>48</v>
      </c>
      <c r="H65" s="16" t="s">
        <v>298</v>
      </c>
      <c r="I65" s="4"/>
    </row>
    <row r="66" spans="1:9" s="8" customFormat="1" x14ac:dyDescent="0.25">
      <c r="A66" s="33" t="s">
        <v>257</v>
      </c>
      <c r="B66" s="11" t="s">
        <v>280</v>
      </c>
      <c r="C66" s="1" t="s">
        <v>302</v>
      </c>
      <c r="D66" s="15">
        <v>75</v>
      </c>
      <c r="E66" s="16" t="s">
        <v>23</v>
      </c>
      <c r="F66" s="31">
        <v>45291</v>
      </c>
      <c r="G66" s="9">
        <f>8*75</f>
        <v>600</v>
      </c>
      <c r="H66" s="16" t="s">
        <v>298</v>
      </c>
      <c r="I66" s="4"/>
    </row>
    <row r="67" spans="1:9" s="8" customFormat="1" x14ac:dyDescent="0.25">
      <c r="A67" s="33" t="s">
        <v>257</v>
      </c>
      <c r="B67" s="11" t="s">
        <v>209</v>
      </c>
      <c r="C67" s="1" t="s">
        <v>302</v>
      </c>
      <c r="D67" s="15">
        <v>12</v>
      </c>
      <c r="E67" s="16" t="s">
        <v>23</v>
      </c>
      <c r="F67" s="31">
        <v>45291</v>
      </c>
      <c r="G67" s="9">
        <f>17.5*12</f>
        <v>210</v>
      </c>
      <c r="H67" s="16" t="s">
        <v>298</v>
      </c>
      <c r="I67" s="4"/>
    </row>
    <row r="68" spans="1:9" s="8" customFormat="1" x14ac:dyDescent="0.25">
      <c r="A68" s="33" t="s">
        <v>257</v>
      </c>
      <c r="B68" s="11" t="s">
        <v>210</v>
      </c>
      <c r="C68" s="1" t="s">
        <v>302</v>
      </c>
      <c r="D68" s="15">
        <v>12</v>
      </c>
      <c r="E68" s="16" t="s">
        <v>23</v>
      </c>
      <c r="F68" s="31">
        <v>45291</v>
      </c>
      <c r="G68" s="9">
        <v>96</v>
      </c>
      <c r="H68" s="16" t="s">
        <v>298</v>
      </c>
      <c r="I68" s="4"/>
    </row>
    <row r="69" spans="1:9" s="8" customFormat="1" x14ac:dyDescent="0.25">
      <c r="A69" s="33" t="s">
        <v>257</v>
      </c>
      <c r="B69" s="11" t="s">
        <v>211</v>
      </c>
      <c r="C69" s="1" t="s">
        <v>302</v>
      </c>
      <c r="D69" s="15">
        <v>12</v>
      </c>
      <c r="E69" s="16" t="s">
        <v>23</v>
      </c>
      <c r="F69" s="31">
        <v>45291</v>
      </c>
      <c r="G69" s="9">
        <v>30</v>
      </c>
      <c r="H69" s="16" t="s">
        <v>298</v>
      </c>
      <c r="I69" s="4"/>
    </row>
    <row r="70" spans="1:9" s="8" customFormat="1" x14ac:dyDescent="0.25">
      <c r="A70" s="33" t="s">
        <v>257</v>
      </c>
      <c r="B70" s="11" t="s">
        <v>212</v>
      </c>
      <c r="C70" s="1" t="s">
        <v>302</v>
      </c>
      <c r="D70" s="15">
        <v>24</v>
      </c>
      <c r="E70" s="16" t="s">
        <v>23</v>
      </c>
      <c r="F70" s="31">
        <v>45291</v>
      </c>
      <c r="G70" s="9">
        <f>24*0.33</f>
        <v>7.92</v>
      </c>
      <c r="H70" s="16" t="s">
        <v>298</v>
      </c>
      <c r="I70" s="4"/>
    </row>
    <row r="71" spans="1:9" s="8" customFormat="1" x14ac:dyDescent="0.25">
      <c r="A71" s="33" t="s">
        <v>257</v>
      </c>
      <c r="B71" s="11" t="s">
        <v>213</v>
      </c>
      <c r="C71" s="1" t="s">
        <v>302</v>
      </c>
      <c r="D71" s="15">
        <v>10</v>
      </c>
      <c r="E71" s="16" t="s">
        <v>23</v>
      </c>
      <c r="F71" s="31">
        <v>45291</v>
      </c>
      <c r="G71" s="9">
        <v>80</v>
      </c>
      <c r="H71" s="16" t="s">
        <v>298</v>
      </c>
      <c r="I71" s="4"/>
    </row>
    <row r="72" spans="1:9" s="8" customFormat="1" x14ac:dyDescent="0.25">
      <c r="A72" s="33" t="s">
        <v>257</v>
      </c>
      <c r="B72" s="11" t="s">
        <v>214</v>
      </c>
      <c r="C72" s="1" t="s">
        <v>302</v>
      </c>
      <c r="D72" s="15">
        <v>40</v>
      </c>
      <c r="E72" s="16" t="s">
        <v>23</v>
      </c>
      <c r="F72" s="31">
        <v>45291</v>
      </c>
      <c r="G72" s="9">
        <f>0.75*40</f>
        <v>30</v>
      </c>
      <c r="H72" s="16" t="s">
        <v>298</v>
      </c>
      <c r="I72" s="4"/>
    </row>
    <row r="73" spans="1:9" s="8" customFormat="1" x14ac:dyDescent="0.25">
      <c r="A73" s="33" t="s">
        <v>257</v>
      </c>
      <c r="B73" s="11" t="s">
        <v>215</v>
      </c>
      <c r="C73" s="1" t="s">
        <v>302</v>
      </c>
      <c r="D73" s="15">
        <v>70</v>
      </c>
      <c r="E73" s="16" t="s">
        <v>23</v>
      </c>
      <c r="F73" s="31">
        <v>45291</v>
      </c>
      <c r="G73" s="9">
        <f>3.5*70</f>
        <v>245</v>
      </c>
      <c r="H73" s="16" t="s">
        <v>298</v>
      </c>
      <c r="I73" s="4"/>
    </row>
    <row r="74" spans="1:9" s="8" customFormat="1" x14ac:dyDescent="0.25">
      <c r="A74" s="33" t="s">
        <v>257</v>
      </c>
      <c r="B74" s="11" t="s">
        <v>281</v>
      </c>
      <c r="C74" s="1" t="s">
        <v>302</v>
      </c>
      <c r="D74" s="15">
        <v>40</v>
      </c>
      <c r="E74" s="16" t="s">
        <v>23</v>
      </c>
      <c r="F74" s="31">
        <v>45291</v>
      </c>
      <c r="G74" s="9">
        <v>80</v>
      </c>
      <c r="H74" s="16" t="s">
        <v>298</v>
      </c>
      <c r="I74" s="4"/>
    </row>
    <row r="75" spans="1:9" s="8" customFormat="1" x14ac:dyDescent="0.25">
      <c r="A75" s="33" t="s">
        <v>257</v>
      </c>
      <c r="B75" s="11" t="s">
        <v>216</v>
      </c>
      <c r="C75" s="1" t="s">
        <v>302</v>
      </c>
      <c r="D75" s="15">
        <v>40</v>
      </c>
      <c r="E75" s="16" t="s">
        <v>23</v>
      </c>
      <c r="F75" s="31">
        <v>45291</v>
      </c>
      <c r="G75" s="9">
        <v>40</v>
      </c>
      <c r="H75" s="16" t="s">
        <v>298</v>
      </c>
      <c r="I75" s="4"/>
    </row>
    <row r="76" spans="1:9" s="8" customFormat="1" x14ac:dyDescent="0.25">
      <c r="A76" s="33" t="s">
        <v>257</v>
      </c>
      <c r="B76" s="11" t="s">
        <v>217</v>
      </c>
      <c r="C76" s="1" t="s">
        <v>302</v>
      </c>
      <c r="D76" s="15">
        <v>200</v>
      </c>
      <c r="E76" s="16" t="s">
        <v>23</v>
      </c>
      <c r="F76" s="31">
        <v>45291</v>
      </c>
      <c r="G76" s="9">
        <f>2.75*200</f>
        <v>550</v>
      </c>
      <c r="H76" s="16" t="s">
        <v>298</v>
      </c>
      <c r="I76" s="4"/>
    </row>
    <row r="77" spans="1:9" s="8" customFormat="1" x14ac:dyDescent="0.25">
      <c r="A77" s="33" t="s">
        <v>257</v>
      </c>
      <c r="B77" s="11" t="s">
        <v>218</v>
      </c>
      <c r="C77" s="1" t="s">
        <v>302</v>
      </c>
      <c r="D77" s="15">
        <v>200</v>
      </c>
      <c r="E77" s="16" t="s">
        <v>23</v>
      </c>
      <c r="F77" s="31">
        <v>45291</v>
      </c>
      <c r="G77" s="9">
        <v>550</v>
      </c>
      <c r="H77" s="16" t="s">
        <v>298</v>
      </c>
      <c r="I77" s="4"/>
    </row>
    <row r="78" spans="1:9" s="8" customFormat="1" x14ac:dyDescent="0.25">
      <c r="A78" s="33" t="s">
        <v>257</v>
      </c>
      <c r="B78" s="11" t="s">
        <v>219</v>
      </c>
      <c r="C78" s="1" t="s">
        <v>302</v>
      </c>
      <c r="D78" s="15">
        <v>100</v>
      </c>
      <c r="E78" s="16" t="s">
        <v>23</v>
      </c>
      <c r="F78" s="31">
        <v>45291</v>
      </c>
      <c r="G78" s="9">
        <v>180</v>
      </c>
      <c r="H78" s="16" t="s">
        <v>298</v>
      </c>
      <c r="I78" s="4"/>
    </row>
    <row r="79" spans="1:9" s="8" customFormat="1" x14ac:dyDescent="0.25">
      <c r="A79" s="33" t="s">
        <v>257</v>
      </c>
      <c r="B79" s="11" t="s">
        <v>220</v>
      </c>
      <c r="C79" s="1" t="s">
        <v>302</v>
      </c>
      <c r="D79" s="15">
        <v>200</v>
      </c>
      <c r="E79" s="16" t="s">
        <v>23</v>
      </c>
      <c r="F79" s="31">
        <v>45291</v>
      </c>
      <c r="G79" s="9">
        <v>200</v>
      </c>
      <c r="H79" s="16" t="s">
        <v>298</v>
      </c>
      <c r="I79" s="4"/>
    </row>
    <row r="80" spans="1:9" s="8" customFormat="1" x14ac:dyDescent="0.25">
      <c r="A80" s="33" t="s">
        <v>257</v>
      </c>
      <c r="B80" s="11" t="s">
        <v>222</v>
      </c>
      <c r="C80" s="1" t="s">
        <v>302</v>
      </c>
      <c r="D80" s="15">
        <v>2</v>
      </c>
      <c r="E80" s="16" t="s">
        <v>23</v>
      </c>
      <c r="F80" s="31">
        <v>45291</v>
      </c>
      <c r="G80" s="9">
        <v>140</v>
      </c>
      <c r="H80" s="16" t="s">
        <v>298</v>
      </c>
      <c r="I80" s="4"/>
    </row>
    <row r="81" spans="1:9" s="8" customFormat="1" x14ac:dyDescent="0.25">
      <c r="A81" s="33" t="s">
        <v>257</v>
      </c>
      <c r="B81" s="11" t="s">
        <v>221</v>
      </c>
      <c r="C81" s="1" t="s">
        <v>302</v>
      </c>
      <c r="D81" s="15">
        <v>20</v>
      </c>
      <c r="E81" s="16" t="s">
        <v>23</v>
      </c>
      <c r="F81" s="31">
        <v>45291</v>
      </c>
      <c r="G81" s="9">
        <v>60</v>
      </c>
      <c r="H81" s="16" t="s">
        <v>298</v>
      </c>
      <c r="I81" s="4"/>
    </row>
    <row r="82" spans="1:9" s="8" customFormat="1" x14ac:dyDescent="0.25">
      <c r="A82" s="33" t="s">
        <v>257</v>
      </c>
      <c r="B82" s="11" t="s">
        <v>223</v>
      </c>
      <c r="C82" s="1" t="s">
        <v>302</v>
      </c>
      <c r="D82" s="15">
        <v>20</v>
      </c>
      <c r="E82" s="16" t="s">
        <v>23</v>
      </c>
      <c r="F82" s="31">
        <v>45291</v>
      </c>
      <c r="G82" s="9">
        <v>100</v>
      </c>
      <c r="H82" s="16" t="s">
        <v>298</v>
      </c>
      <c r="I82" s="4"/>
    </row>
    <row r="83" spans="1:9" s="8" customFormat="1" x14ac:dyDescent="0.25">
      <c r="A83" s="33" t="s">
        <v>257</v>
      </c>
      <c r="B83" s="11" t="s">
        <v>224</v>
      </c>
      <c r="C83" s="1" t="s">
        <v>302</v>
      </c>
      <c r="D83" s="15">
        <v>10</v>
      </c>
      <c r="E83" s="16" t="s">
        <v>23</v>
      </c>
      <c r="F83" s="31">
        <v>45291</v>
      </c>
      <c r="G83" s="9">
        <v>50</v>
      </c>
      <c r="H83" s="16" t="s">
        <v>298</v>
      </c>
      <c r="I83" s="4"/>
    </row>
    <row r="84" spans="1:9" s="8" customFormat="1" x14ac:dyDescent="0.25">
      <c r="A84" s="33" t="s">
        <v>257</v>
      </c>
      <c r="B84" s="11" t="s">
        <v>265</v>
      </c>
      <c r="C84" s="1" t="s">
        <v>302</v>
      </c>
      <c r="D84" s="15">
        <v>10</v>
      </c>
      <c r="E84" s="16" t="s">
        <v>23</v>
      </c>
      <c r="F84" s="31">
        <v>45291</v>
      </c>
      <c r="G84" s="9">
        <v>60</v>
      </c>
      <c r="H84" s="16" t="s">
        <v>298</v>
      </c>
      <c r="I84" s="4"/>
    </row>
    <row r="85" spans="1:9" s="8" customFormat="1" x14ac:dyDescent="0.25">
      <c r="A85" s="33" t="s">
        <v>257</v>
      </c>
      <c r="B85" s="11" t="s">
        <v>225</v>
      </c>
      <c r="C85" s="1" t="s">
        <v>302</v>
      </c>
      <c r="D85" s="15">
        <v>45</v>
      </c>
      <c r="E85" s="16" t="s">
        <v>23</v>
      </c>
      <c r="F85" s="31">
        <v>45291</v>
      </c>
      <c r="G85" s="9">
        <v>270</v>
      </c>
      <c r="H85" s="16" t="s">
        <v>298</v>
      </c>
      <c r="I85" s="4"/>
    </row>
    <row r="86" spans="1:9" s="8" customFormat="1" x14ac:dyDescent="0.25">
      <c r="A86" s="33" t="s">
        <v>257</v>
      </c>
      <c r="B86" s="11" t="s">
        <v>226</v>
      </c>
      <c r="C86" s="1" t="s">
        <v>302</v>
      </c>
      <c r="D86" s="15">
        <v>800</v>
      </c>
      <c r="E86" s="16" t="s">
        <v>23</v>
      </c>
      <c r="F86" s="31">
        <v>45291</v>
      </c>
      <c r="G86" s="9">
        <f>800*0.25</f>
        <v>200</v>
      </c>
      <c r="H86" s="16" t="s">
        <v>298</v>
      </c>
      <c r="I86" s="4"/>
    </row>
    <row r="87" spans="1:9" s="8" customFormat="1" x14ac:dyDescent="0.25">
      <c r="A87" s="33" t="s">
        <v>257</v>
      </c>
      <c r="B87" s="11" t="s">
        <v>227</v>
      </c>
      <c r="C87" s="1" t="s">
        <v>302</v>
      </c>
      <c r="D87" s="15">
        <v>4</v>
      </c>
      <c r="E87" s="16" t="s">
        <v>23</v>
      </c>
      <c r="F87" s="31">
        <v>45291</v>
      </c>
      <c r="G87" s="9">
        <v>16</v>
      </c>
      <c r="H87" s="16" t="s">
        <v>298</v>
      </c>
      <c r="I87" s="4"/>
    </row>
    <row r="88" spans="1:9" s="8" customFormat="1" x14ac:dyDescent="0.25">
      <c r="A88" s="33" t="s">
        <v>257</v>
      </c>
      <c r="B88" s="11" t="s">
        <v>228</v>
      </c>
      <c r="C88" s="1" t="s">
        <v>302</v>
      </c>
      <c r="D88" s="15">
        <v>4</v>
      </c>
      <c r="E88" s="16" t="s">
        <v>23</v>
      </c>
      <c r="F88" s="31">
        <v>45291</v>
      </c>
      <c r="G88" s="9">
        <v>120</v>
      </c>
      <c r="H88" s="16" t="s">
        <v>298</v>
      </c>
      <c r="I88" s="4"/>
    </row>
    <row r="89" spans="1:9" s="8" customFormat="1" x14ac:dyDescent="0.25">
      <c r="A89" s="33" t="s">
        <v>257</v>
      </c>
      <c r="B89" s="11" t="s">
        <v>229</v>
      </c>
      <c r="C89" s="1" t="s">
        <v>302</v>
      </c>
      <c r="D89" s="15">
        <v>450</v>
      </c>
      <c r="E89" s="16" t="s">
        <v>23</v>
      </c>
      <c r="F89" s="31">
        <v>45291</v>
      </c>
      <c r="G89" s="9">
        <f>4.1*450</f>
        <v>1844.9999999999998</v>
      </c>
      <c r="H89" s="16" t="s">
        <v>298</v>
      </c>
      <c r="I89" s="4"/>
    </row>
    <row r="90" spans="1:9" s="8" customFormat="1" x14ac:dyDescent="0.25">
      <c r="A90" s="33" t="s">
        <v>257</v>
      </c>
      <c r="B90" s="11" t="s">
        <v>230</v>
      </c>
      <c r="C90" s="1" t="s">
        <v>302</v>
      </c>
      <c r="D90" s="15">
        <v>1</v>
      </c>
      <c r="E90" s="16" t="s">
        <v>23</v>
      </c>
      <c r="F90" s="31">
        <v>45291</v>
      </c>
      <c r="G90" s="9">
        <v>750</v>
      </c>
      <c r="H90" s="16" t="s">
        <v>298</v>
      </c>
      <c r="I90" s="4"/>
    </row>
    <row r="91" spans="1:9" s="8" customFormat="1" x14ac:dyDescent="0.25">
      <c r="A91" s="33" t="s">
        <v>257</v>
      </c>
      <c r="B91" s="11" t="s">
        <v>231</v>
      </c>
      <c r="C91" s="1" t="s">
        <v>302</v>
      </c>
      <c r="D91" s="15">
        <v>1</v>
      </c>
      <c r="E91" s="16" t="s">
        <v>23</v>
      </c>
      <c r="F91" s="31">
        <v>45291</v>
      </c>
      <c r="G91" s="9">
        <v>400</v>
      </c>
      <c r="H91" s="16" t="s">
        <v>298</v>
      </c>
      <c r="I91" s="4"/>
    </row>
    <row r="92" spans="1:9" s="8" customFormat="1" x14ac:dyDescent="0.25">
      <c r="A92" s="33" t="s">
        <v>257</v>
      </c>
      <c r="B92" s="11" t="s">
        <v>232</v>
      </c>
      <c r="C92" s="1" t="s">
        <v>302</v>
      </c>
      <c r="D92" s="15">
        <v>1</v>
      </c>
      <c r="E92" s="16" t="s">
        <v>23</v>
      </c>
      <c r="F92" s="31">
        <v>45291</v>
      </c>
      <c r="G92" s="9">
        <v>400</v>
      </c>
      <c r="H92" s="16" t="s">
        <v>298</v>
      </c>
      <c r="I92" s="4"/>
    </row>
    <row r="93" spans="1:9" s="8" customFormat="1" x14ac:dyDescent="0.25">
      <c r="A93" s="33" t="s">
        <v>257</v>
      </c>
      <c r="B93" s="11" t="s">
        <v>233</v>
      </c>
      <c r="C93" s="1" t="s">
        <v>302</v>
      </c>
      <c r="D93" s="15">
        <v>1</v>
      </c>
      <c r="E93" s="16" t="s">
        <v>23</v>
      </c>
      <c r="F93" s="31">
        <v>45291</v>
      </c>
      <c r="G93" s="9">
        <v>80</v>
      </c>
      <c r="H93" s="16" t="s">
        <v>298</v>
      </c>
      <c r="I93" s="4"/>
    </row>
    <row r="94" spans="1:9" s="8" customFormat="1" x14ac:dyDescent="0.25">
      <c r="A94" s="33" t="s">
        <v>257</v>
      </c>
      <c r="B94" s="11" t="s">
        <v>234</v>
      </c>
      <c r="C94" s="1" t="s">
        <v>302</v>
      </c>
      <c r="D94" s="15">
        <v>1</v>
      </c>
      <c r="E94" s="16" t="s">
        <v>23</v>
      </c>
      <c r="F94" s="31">
        <v>45291</v>
      </c>
      <c r="G94" s="9">
        <v>100</v>
      </c>
      <c r="H94" s="16" t="s">
        <v>298</v>
      </c>
      <c r="I94" s="4"/>
    </row>
    <row r="95" spans="1:9" s="8" customFormat="1" x14ac:dyDescent="0.25">
      <c r="A95" s="33" t="s">
        <v>257</v>
      </c>
      <c r="B95" s="11" t="s">
        <v>235</v>
      </c>
      <c r="C95" s="1" t="s">
        <v>302</v>
      </c>
      <c r="D95" s="15">
        <v>1</v>
      </c>
      <c r="E95" s="16" t="s">
        <v>23</v>
      </c>
      <c r="F95" s="31">
        <v>45291</v>
      </c>
      <c r="G95" s="9">
        <v>60</v>
      </c>
      <c r="H95" s="16" t="s">
        <v>298</v>
      </c>
      <c r="I95" s="4"/>
    </row>
    <row r="96" spans="1:9" s="8" customFormat="1" x14ac:dyDescent="0.25">
      <c r="A96" s="33" t="s">
        <v>257</v>
      </c>
      <c r="B96" s="11" t="s">
        <v>282</v>
      </c>
      <c r="C96" s="1" t="s">
        <v>302</v>
      </c>
      <c r="D96" s="15">
        <v>1</v>
      </c>
      <c r="E96" s="16" t="s">
        <v>23</v>
      </c>
      <c r="F96" s="31">
        <v>45291</v>
      </c>
      <c r="G96" s="9">
        <v>250</v>
      </c>
      <c r="H96" s="16" t="s">
        <v>298</v>
      </c>
      <c r="I96" s="4"/>
    </row>
    <row r="97" spans="1:9" s="8" customFormat="1" x14ac:dyDescent="0.25">
      <c r="A97" s="33" t="s">
        <v>257</v>
      </c>
      <c r="B97" s="11" t="s">
        <v>283</v>
      </c>
      <c r="C97" s="1" t="s">
        <v>302</v>
      </c>
      <c r="D97" s="15">
        <v>2</v>
      </c>
      <c r="E97" s="16" t="s">
        <v>23</v>
      </c>
      <c r="F97" s="31">
        <v>45291</v>
      </c>
      <c r="G97" s="9">
        <v>80</v>
      </c>
      <c r="H97" s="16" t="s">
        <v>298</v>
      </c>
      <c r="I97" s="4"/>
    </row>
    <row r="98" spans="1:9" s="8" customFormat="1" x14ac:dyDescent="0.25">
      <c r="A98" s="33" t="s">
        <v>257</v>
      </c>
      <c r="B98" s="11" t="s">
        <v>284</v>
      </c>
      <c r="C98" s="1" t="s">
        <v>302</v>
      </c>
      <c r="D98" s="15">
        <v>1</v>
      </c>
      <c r="E98" s="16" t="s">
        <v>23</v>
      </c>
      <c r="F98" s="31">
        <v>45291</v>
      </c>
      <c r="G98" s="9">
        <v>100</v>
      </c>
      <c r="H98" s="16" t="s">
        <v>298</v>
      </c>
      <c r="I98" s="4"/>
    </row>
    <row r="99" spans="1:9" s="8" customFormat="1" x14ac:dyDescent="0.25">
      <c r="A99" s="33" t="s">
        <v>257</v>
      </c>
      <c r="B99" s="11" t="s">
        <v>236</v>
      </c>
      <c r="C99" s="1" t="s">
        <v>302</v>
      </c>
      <c r="D99" s="15">
        <v>2</v>
      </c>
      <c r="E99" s="16" t="s">
        <v>23</v>
      </c>
      <c r="F99" s="31">
        <v>45291</v>
      </c>
      <c r="G99" s="9">
        <v>25</v>
      </c>
      <c r="H99" s="16" t="s">
        <v>298</v>
      </c>
      <c r="I99" s="4"/>
    </row>
    <row r="100" spans="1:9" s="8" customFormat="1" x14ac:dyDescent="0.25">
      <c r="A100" s="33" t="s">
        <v>257</v>
      </c>
      <c r="B100" s="11" t="s">
        <v>237</v>
      </c>
      <c r="C100" s="1" t="s">
        <v>302</v>
      </c>
      <c r="D100" s="15">
        <v>2</v>
      </c>
      <c r="E100" s="16" t="s">
        <v>23</v>
      </c>
      <c r="F100" s="31">
        <v>45291</v>
      </c>
      <c r="G100" s="9">
        <v>20</v>
      </c>
      <c r="H100" s="16" t="s">
        <v>298</v>
      </c>
      <c r="I100" s="4"/>
    </row>
    <row r="101" spans="1:9" s="8" customFormat="1" x14ac:dyDescent="0.25">
      <c r="A101" s="33" t="s">
        <v>257</v>
      </c>
      <c r="B101" s="11" t="s">
        <v>238</v>
      </c>
      <c r="C101" s="1" t="s">
        <v>302</v>
      </c>
      <c r="D101" s="15">
        <v>1</v>
      </c>
      <c r="E101" s="16" t="s">
        <v>23</v>
      </c>
      <c r="F101" s="31">
        <v>45291</v>
      </c>
      <c r="G101" s="9">
        <v>25</v>
      </c>
      <c r="H101" s="16" t="s">
        <v>298</v>
      </c>
      <c r="I101" s="4"/>
    </row>
    <row r="102" spans="1:9" s="8" customFormat="1" x14ac:dyDescent="0.25">
      <c r="A102" s="33" t="s">
        <v>257</v>
      </c>
      <c r="B102" s="11" t="s">
        <v>266</v>
      </c>
      <c r="C102" s="1" t="s">
        <v>302</v>
      </c>
      <c r="D102" s="15">
        <v>4</v>
      </c>
      <c r="E102" s="16" t="s">
        <v>23</v>
      </c>
      <c r="F102" s="31">
        <v>45291</v>
      </c>
      <c r="G102" s="9">
        <v>40</v>
      </c>
      <c r="H102" s="16" t="s">
        <v>298</v>
      </c>
      <c r="I102" s="4"/>
    </row>
    <row r="103" spans="1:9" s="8" customFormat="1" x14ac:dyDescent="0.25">
      <c r="A103" s="33" t="s">
        <v>257</v>
      </c>
      <c r="B103" s="11" t="s">
        <v>239</v>
      </c>
      <c r="C103" s="1" t="s">
        <v>302</v>
      </c>
      <c r="D103" s="15">
        <v>1</v>
      </c>
      <c r="E103" s="16" t="s">
        <v>23</v>
      </c>
      <c r="F103" s="31">
        <v>45291</v>
      </c>
      <c r="G103" s="9">
        <v>25</v>
      </c>
      <c r="H103" s="16" t="s">
        <v>298</v>
      </c>
      <c r="I103" s="4"/>
    </row>
    <row r="104" spans="1:9" s="8" customFormat="1" x14ac:dyDescent="0.25">
      <c r="A104" s="33" t="s">
        <v>257</v>
      </c>
      <c r="B104" s="11" t="s">
        <v>240</v>
      </c>
      <c r="C104" s="1" t="s">
        <v>302</v>
      </c>
      <c r="D104" s="15">
        <v>1</v>
      </c>
      <c r="E104" s="16" t="s">
        <v>23</v>
      </c>
      <c r="F104" s="31">
        <v>45291</v>
      </c>
      <c r="G104" s="9">
        <v>25</v>
      </c>
      <c r="H104" s="16" t="s">
        <v>298</v>
      </c>
      <c r="I104" s="4"/>
    </row>
    <row r="105" spans="1:9" s="8" customFormat="1" x14ac:dyDescent="0.25">
      <c r="A105" s="33" t="s">
        <v>257</v>
      </c>
      <c r="B105" s="11" t="s">
        <v>241</v>
      </c>
      <c r="C105" s="1" t="s">
        <v>302</v>
      </c>
      <c r="D105" s="15">
        <v>1</v>
      </c>
      <c r="E105" s="16" t="s">
        <v>23</v>
      </c>
      <c r="F105" s="31">
        <v>45291</v>
      </c>
      <c r="G105" s="9">
        <v>27.2</v>
      </c>
      <c r="H105" s="16" t="s">
        <v>298</v>
      </c>
      <c r="I105" s="4"/>
    </row>
    <row r="106" spans="1:9" s="8" customFormat="1" x14ac:dyDescent="0.25">
      <c r="A106" s="33" t="s">
        <v>257</v>
      </c>
      <c r="B106" s="11" t="s">
        <v>242</v>
      </c>
      <c r="C106" s="1" t="s">
        <v>302</v>
      </c>
      <c r="D106" s="15">
        <v>1</v>
      </c>
      <c r="E106" s="16" t="s">
        <v>23</v>
      </c>
      <c r="F106" s="31">
        <v>45291</v>
      </c>
      <c r="G106" s="9">
        <v>30</v>
      </c>
      <c r="H106" s="16" t="s">
        <v>298</v>
      </c>
      <c r="I106" s="4"/>
    </row>
    <row r="107" spans="1:9" s="8" customFormat="1" x14ac:dyDescent="0.25">
      <c r="A107" s="33" t="s">
        <v>257</v>
      </c>
      <c r="B107" s="11" t="s">
        <v>304</v>
      </c>
      <c r="C107" s="1" t="s">
        <v>302</v>
      </c>
      <c r="D107" s="15">
        <v>1</v>
      </c>
      <c r="E107" s="16" t="s">
        <v>23</v>
      </c>
      <c r="F107" s="31">
        <v>45291</v>
      </c>
      <c r="G107" s="9">
        <v>10000</v>
      </c>
      <c r="H107" s="16" t="s">
        <v>298</v>
      </c>
      <c r="I107" s="4"/>
    </row>
    <row r="108" spans="1:9" s="8" customFormat="1" x14ac:dyDescent="0.25">
      <c r="A108" s="33" t="s">
        <v>156</v>
      </c>
      <c r="B108" s="11" t="s">
        <v>305</v>
      </c>
      <c r="C108" s="1" t="s">
        <v>302</v>
      </c>
      <c r="D108" s="15">
        <v>1</v>
      </c>
      <c r="E108" s="16" t="s">
        <v>23</v>
      </c>
      <c r="F108" s="31">
        <v>45291</v>
      </c>
      <c r="G108" s="9">
        <v>1500</v>
      </c>
      <c r="H108" s="16" t="s">
        <v>298</v>
      </c>
      <c r="I108" s="4"/>
    </row>
    <row r="109" spans="1:9" s="8" customFormat="1" x14ac:dyDescent="0.25">
      <c r="A109" s="33" t="s">
        <v>257</v>
      </c>
      <c r="B109" s="11" t="s">
        <v>306</v>
      </c>
      <c r="C109" s="1" t="s">
        <v>302</v>
      </c>
      <c r="D109" s="15">
        <v>1</v>
      </c>
      <c r="E109" s="16" t="s">
        <v>23</v>
      </c>
      <c r="F109" s="31">
        <v>45291</v>
      </c>
      <c r="G109" s="9">
        <v>1500</v>
      </c>
      <c r="H109" s="16" t="s">
        <v>298</v>
      </c>
      <c r="I109" s="4"/>
    </row>
    <row r="110" spans="1:9" s="8" customFormat="1" x14ac:dyDescent="0.25">
      <c r="A110" s="33" t="s">
        <v>257</v>
      </c>
      <c r="B110" s="11" t="s">
        <v>307</v>
      </c>
      <c r="C110" s="1" t="s">
        <v>302</v>
      </c>
      <c r="D110" s="15">
        <v>1</v>
      </c>
      <c r="E110" s="16" t="s">
        <v>23</v>
      </c>
      <c r="F110" s="31">
        <v>45291</v>
      </c>
      <c r="G110" s="9">
        <v>500</v>
      </c>
      <c r="H110" s="16" t="s">
        <v>298</v>
      </c>
      <c r="I110" s="4"/>
    </row>
    <row r="111" spans="1:9" s="8" customFormat="1" x14ac:dyDescent="0.25">
      <c r="A111" s="33" t="s">
        <v>257</v>
      </c>
      <c r="B111" s="11" t="s">
        <v>308</v>
      </c>
      <c r="C111" s="1" t="s">
        <v>302</v>
      </c>
      <c r="D111" s="15">
        <v>1</v>
      </c>
      <c r="E111" s="16" t="s">
        <v>23</v>
      </c>
      <c r="F111" s="31">
        <v>45291</v>
      </c>
      <c r="G111" s="9">
        <v>3000</v>
      </c>
      <c r="H111" s="16" t="s">
        <v>298</v>
      </c>
      <c r="I111" s="4"/>
    </row>
    <row r="112" spans="1:9" s="8" customFormat="1" x14ac:dyDescent="0.25">
      <c r="A112" s="33" t="s">
        <v>257</v>
      </c>
      <c r="B112" s="11" t="s">
        <v>309</v>
      </c>
      <c r="C112" s="1" t="s">
        <v>302</v>
      </c>
      <c r="D112" s="15">
        <v>1</v>
      </c>
      <c r="E112" s="16" t="s">
        <v>23</v>
      </c>
      <c r="F112" s="31">
        <v>45291</v>
      </c>
      <c r="G112" s="9">
        <v>1500</v>
      </c>
      <c r="H112" s="16" t="s">
        <v>298</v>
      </c>
      <c r="I112" s="4"/>
    </row>
    <row r="113" spans="1:9" s="8" customFormat="1" x14ac:dyDescent="0.25">
      <c r="A113" s="33" t="s">
        <v>257</v>
      </c>
      <c r="B113" s="11" t="s">
        <v>310</v>
      </c>
      <c r="C113" s="1" t="s">
        <v>302</v>
      </c>
      <c r="D113" s="15">
        <v>1</v>
      </c>
      <c r="E113" s="16" t="s">
        <v>23</v>
      </c>
      <c r="F113" s="31">
        <v>45291</v>
      </c>
      <c r="G113" s="9">
        <v>5000</v>
      </c>
      <c r="H113" s="16" t="s">
        <v>298</v>
      </c>
      <c r="I113" s="4"/>
    </row>
    <row r="114" spans="1:9" s="8" customFormat="1" x14ac:dyDescent="0.25">
      <c r="A114" s="33" t="s">
        <v>257</v>
      </c>
      <c r="B114" s="11" t="s">
        <v>311</v>
      </c>
      <c r="C114" s="1" t="s">
        <v>302</v>
      </c>
      <c r="D114" s="15">
        <v>1</v>
      </c>
      <c r="E114" s="16" t="s">
        <v>23</v>
      </c>
      <c r="F114" s="31">
        <v>45291</v>
      </c>
      <c r="G114" s="9">
        <v>2000</v>
      </c>
      <c r="H114" s="16" t="s">
        <v>298</v>
      </c>
      <c r="I114" s="4"/>
    </row>
    <row r="115" spans="1:9" s="8" customFormat="1" x14ac:dyDescent="0.25">
      <c r="A115" s="33" t="s">
        <v>156</v>
      </c>
      <c r="B115" s="11" t="s">
        <v>312</v>
      </c>
      <c r="C115" s="1" t="s">
        <v>302</v>
      </c>
      <c r="D115" s="15">
        <v>1</v>
      </c>
      <c r="E115" s="16" t="s">
        <v>23</v>
      </c>
      <c r="F115" s="31">
        <v>45291</v>
      </c>
      <c r="G115" s="9">
        <v>7000</v>
      </c>
      <c r="H115" s="16" t="s">
        <v>298</v>
      </c>
      <c r="I115" s="4"/>
    </row>
    <row r="116" spans="1:9" s="8" customFormat="1" x14ac:dyDescent="0.25">
      <c r="A116" s="33" t="s">
        <v>257</v>
      </c>
      <c r="B116" s="11" t="s">
        <v>244</v>
      </c>
      <c r="C116" s="1" t="s">
        <v>302</v>
      </c>
      <c r="D116" s="15">
        <v>4</v>
      </c>
      <c r="E116" s="16" t="s">
        <v>23</v>
      </c>
      <c r="F116" s="31">
        <v>45291</v>
      </c>
      <c r="G116" s="9">
        <v>640000</v>
      </c>
      <c r="H116" s="16" t="s">
        <v>298</v>
      </c>
      <c r="I116" s="4"/>
    </row>
    <row r="117" spans="1:9" s="8" customFormat="1" x14ac:dyDescent="0.25">
      <c r="A117" s="33" t="s">
        <v>257</v>
      </c>
      <c r="B117" s="11" t="s">
        <v>293</v>
      </c>
      <c r="C117" s="1" t="s">
        <v>302</v>
      </c>
      <c r="D117" s="15">
        <v>2500</v>
      </c>
      <c r="E117" s="16" t="s">
        <v>23</v>
      </c>
      <c r="F117" s="31">
        <v>45138</v>
      </c>
      <c r="G117" s="9">
        <v>44650</v>
      </c>
      <c r="H117" s="16" t="s">
        <v>298</v>
      </c>
      <c r="I117" s="4"/>
    </row>
    <row r="118" spans="1:9" s="8" customFormat="1" x14ac:dyDescent="0.25">
      <c r="A118" s="33" t="s">
        <v>257</v>
      </c>
      <c r="B118" s="11" t="s">
        <v>294</v>
      </c>
      <c r="C118" s="1" t="s">
        <v>302</v>
      </c>
      <c r="D118" s="15">
        <v>300</v>
      </c>
      <c r="E118" s="16" t="s">
        <v>23</v>
      </c>
      <c r="F118" s="31">
        <v>45138</v>
      </c>
      <c r="G118" s="9">
        <v>6420</v>
      </c>
      <c r="H118" s="16" t="s">
        <v>298</v>
      </c>
      <c r="I118" s="4"/>
    </row>
    <row r="119" spans="1:9" s="8" customFormat="1" x14ac:dyDescent="0.25">
      <c r="A119" s="33" t="s">
        <v>257</v>
      </c>
      <c r="B119" s="11" t="s">
        <v>258</v>
      </c>
      <c r="C119" s="1" t="s">
        <v>302</v>
      </c>
      <c r="D119" s="15">
        <v>2</v>
      </c>
      <c r="E119" s="16" t="s">
        <v>23</v>
      </c>
      <c r="F119" s="31">
        <v>45291</v>
      </c>
      <c r="G119" s="9">
        <v>10576</v>
      </c>
      <c r="H119" s="16" t="s">
        <v>298</v>
      </c>
      <c r="I119" s="4"/>
    </row>
    <row r="120" spans="1:9" s="8" customFormat="1" x14ac:dyDescent="0.25">
      <c r="A120" s="33" t="s">
        <v>257</v>
      </c>
      <c r="B120" s="11" t="s">
        <v>259</v>
      </c>
      <c r="C120" s="1" t="s">
        <v>302</v>
      </c>
      <c r="D120" s="15">
        <v>1</v>
      </c>
      <c r="E120" s="16" t="s">
        <v>23</v>
      </c>
      <c r="F120" s="31">
        <v>45291</v>
      </c>
      <c r="G120" s="9">
        <v>1607.2</v>
      </c>
      <c r="H120" s="16" t="s">
        <v>298</v>
      </c>
      <c r="I120" s="4"/>
    </row>
    <row r="121" spans="1:9" s="8" customFormat="1" ht="22.5" x14ac:dyDescent="0.25">
      <c r="A121" s="33" t="s">
        <v>156</v>
      </c>
      <c r="B121" s="11" t="s">
        <v>286</v>
      </c>
      <c r="C121" s="1" t="s">
        <v>302</v>
      </c>
      <c r="D121" s="15">
        <v>1</v>
      </c>
      <c r="E121" s="16" t="s">
        <v>23</v>
      </c>
      <c r="F121" s="31">
        <v>45138</v>
      </c>
      <c r="G121" s="9">
        <v>1283.04</v>
      </c>
      <c r="H121" s="16" t="s">
        <v>298</v>
      </c>
      <c r="I121" s="4"/>
    </row>
    <row r="122" spans="1:9" s="8" customFormat="1" x14ac:dyDescent="0.25">
      <c r="A122" s="33" t="s">
        <v>257</v>
      </c>
      <c r="B122" s="11" t="s">
        <v>285</v>
      </c>
      <c r="C122" s="1" t="s">
        <v>302</v>
      </c>
      <c r="D122" s="15">
        <v>1</v>
      </c>
      <c r="E122" s="16" t="s">
        <v>23</v>
      </c>
      <c r="F122" s="31">
        <v>45169</v>
      </c>
      <c r="G122" s="9">
        <v>89.1</v>
      </c>
      <c r="H122" s="16" t="s">
        <v>298</v>
      </c>
      <c r="I122" s="4"/>
    </row>
    <row r="123" spans="1:9" s="8" customFormat="1" x14ac:dyDescent="0.25">
      <c r="A123" s="33" t="s">
        <v>257</v>
      </c>
      <c r="B123" s="11" t="s">
        <v>260</v>
      </c>
      <c r="C123" s="1" t="s">
        <v>302</v>
      </c>
      <c r="D123" s="15">
        <v>4</v>
      </c>
      <c r="E123" s="16" t="s">
        <v>23</v>
      </c>
      <c r="F123" s="31">
        <v>45169</v>
      </c>
      <c r="G123" s="9">
        <v>54.52</v>
      </c>
      <c r="H123" s="16" t="s">
        <v>298</v>
      </c>
      <c r="I123" s="4"/>
    </row>
    <row r="124" spans="1:9" s="8" customFormat="1" ht="22.5" x14ac:dyDescent="0.25">
      <c r="A124" s="33" t="s">
        <v>257</v>
      </c>
      <c r="B124" s="11" t="s">
        <v>261</v>
      </c>
      <c r="C124" s="1" t="s">
        <v>302</v>
      </c>
      <c r="D124" s="15">
        <v>1</v>
      </c>
      <c r="E124" s="16" t="s">
        <v>23</v>
      </c>
      <c r="F124" s="31">
        <v>45169</v>
      </c>
      <c r="G124" s="9">
        <v>100.3</v>
      </c>
      <c r="H124" s="16" t="s">
        <v>298</v>
      </c>
      <c r="I124" s="4"/>
    </row>
    <row r="125" spans="1:9" s="8" customFormat="1" ht="22.5" x14ac:dyDescent="0.25">
      <c r="A125" s="33" t="s">
        <v>257</v>
      </c>
      <c r="B125" s="11" t="s">
        <v>287</v>
      </c>
      <c r="C125" s="1" t="s">
        <v>302</v>
      </c>
      <c r="D125" s="15">
        <v>1</v>
      </c>
      <c r="E125" s="16" t="s">
        <v>23</v>
      </c>
      <c r="F125" s="31">
        <v>45169</v>
      </c>
      <c r="G125" s="9">
        <v>848</v>
      </c>
      <c r="H125" s="16" t="s">
        <v>298</v>
      </c>
      <c r="I125" s="4"/>
    </row>
    <row r="126" spans="1:9" s="8" customFormat="1" x14ac:dyDescent="0.25">
      <c r="A126" s="33" t="s">
        <v>156</v>
      </c>
      <c r="B126" s="11" t="s">
        <v>262</v>
      </c>
      <c r="C126" s="1" t="s">
        <v>302</v>
      </c>
      <c r="D126" s="15">
        <v>5</v>
      </c>
      <c r="E126" s="16" t="s">
        <v>23</v>
      </c>
      <c r="F126" s="31">
        <v>45138</v>
      </c>
      <c r="G126" s="9">
        <v>4800</v>
      </c>
      <c r="H126" s="16" t="s">
        <v>298</v>
      </c>
      <c r="I126" s="4"/>
    </row>
    <row r="127" spans="1:9" s="8" customFormat="1" ht="22.5" x14ac:dyDescent="0.25">
      <c r="A127" s="33" t="s">
        <v>257</v>
      </c>
      <c r="B127" s="11" t="s">
        <v>137</v>
      </c>
      <c r="C127" s="1" t="s">
        <v>302</v>
      </c>
      <c r="D127" s="15">
        <v>5</v>
      </c>
      <c r="E127" s="16" t="s">
        <v>23</v>
      </c>
      <c r="F127" s="31">
        <v>45291</v>
      </c>
      <c r="G127" s="9">
        <v>500</v>
      </c>
      <c r="H127" s="16" t="s">
        <v>298</v>
      </c>
      <c r="I127" s="4"/>
    </row>
    <row r="128" spans="1:9" s="8" customFormat="1" x14ac:dyDescent="0.25">
      <c r="A128" s="33" t="s">
        <v>257</v>
      </c>
      <c r="B128" s="11" t="s">
        <v>314</v>
      </c>
      <c r="C128" s="1" t="s">
        <v>302</v>
      </c>
      <c r="D128" s="15">
        <v>1</v>
      </c>
      <c r="E128" s="16" t="s">
        <v>23</v>
      </c>
      <c r="F128" s="31">
        <v>45291</v>
      </c>
      <c r="G128" s="9">
        <v>12939.42</v>
      </c>
      <c r="H128" s="16" t="s">
        <v>298</v>
      </c>
      <c r="I128" s="4"/>
    </row>
    <row r="129" spans="1:9" s="8" customFormat="1" x14ac:dyDescent="0.25">
      <c r="A129" s="33" t="s">
        <v>257</v>
      </c>
      <c r="B129" s="11" t="s">
        <v>315</v>
      </c>
      <c r="C129" s="1" t="s">
        <v>302</v>
      </c>
      <c r="D129" s="15">
        <v>1</v>
      </c>
      <c r="E129" s="16" t="s">
        <v>23</v>
      </c>
      <c r="F129" s="31">
        <v>45291</v>
      </c>
      <c r="G129" s="9">
        <v>3068.07</v>
      </c>
      <c r="H129" s="16" t="s">
        <v>298</v>
      </c>
      <c r="I129" s="4"/>
    </row>
    <row r="130" spans="1:9" s="8" customFormat="1" x14ac:dyDescent="0.25">
      <c r="A130" s="33" t="s">
        <v>257</v>
      </c>
      <c r="B130" s="11" t="s">
        <v>316</v>
      </c>
      <c r="C130" s="1" t="s">
        <v>302</v>
      </c>
      <c r="D130" s="15">
        <v>1</v>
      </c>
      <c r="E130" s="16" t="s">
        <v>23</v>
      </c>
      <c r="F130" s="31">
        <v>45291</v>
      </c>
      <c r="G130" s="9">
        <v>4139.1000000000004</v>
      </c>
      <c r="H130" s="16" t="s">
        <v>298</v>
      </c>
      <c r="I130" s="4"/>
    </row>
    <row r="131" spans="1:9" s="8" customFormat="1" x14ac:dyDescent="0.25">
      <c r="A131" s="33" t="s">
        <v>156</v>
      </c>
      <c r="B131" s="11" t="s">
        <v>317</v>
      </c>
      <c r="C131" s="1" t="s">
        <v>302</v>
      </c>
      <c r="D131" s="15">
        <v>3</v>
      </c>
      <c r="E131" s="16" t="s">
        <v>23</v>
      </c>
      <c r="F131" s="31">
        <v>45291</v>
      </c>
      <c r="G131" s="9">
        <f>1119.17*3</f>
        <v>3357.51</v>
      </c>
      <c r="H131" s="16" t="s">
        <v>298</v>
      </c>
      <c r="I131" s="4"/>
    </row>
    <row r="132" spans="1:9" s="8" customFormat="1" x14ac:dyDescent="0.25">
      <c r="A132" s="33" t="s">
        <v>156</v>
      </c>
      <c r="B132" s="11" t="s">
        <v>318</v>
      </c>
      <c r="C132" s="1" t="s">
        <v>302</v>
      </c>
      <c r="D132" s="15">
        <v>3</v>
      </c>
      <c r="E132" s="16" t="s">
        <v>23</v>
      </c>
      <c r="F132" s="31">
        <v>45291</v>
      </c>
      <c r="G132" s="9">
        <f>1119.17*3</f>
        <v>3357.51</v>
      </c>
      <c r="H132" s="16" t="s">
        <v>298</v>
      </c>
      <c r="I132" s="4"/>
    </row>
    <row r="133" spans="1:9" s="8" customFormat="1" x14ac:dyDescent="0.25">
      <c r="A133" s="33" t="s">
        <v>257</v>
      </c>
      <c r="B133" s="11" t="s">
        <v>313</v>
      </c>
      <c r="C133" s="1" t="s">
        <v>302</v>
      </c>
      <c r="D133" s="15">
        <v>3</v>
      </c>
      <c r="E133" s="16" t="s">
        <v>23</v>
      </c>
      <c r="F133" s="31">
        <v>45291</v>
      </c>
      <c r="G133" s="9">
        <v>1500</v>
      </c>
      <c r="H133" s="16" t="s">
        <v>298</v>
      </c>
      <c r="I133" s="4"/>
    </row>
    <row r="134" spans="1:9" s="8" customFormat="1" x14ac:dyDescent="0.25">
      <c r="A134" s="33" t="s">
        <v>257</v>
      </c>
      <c r="B134" s="18" t="s">
        <v>271</v>
      </c>
      <c r="C134" s="1" t="s">
        <v>302</v>
      </c>
      <c r="D134" s="17">
        <v>1</v>
      </c>
      <c r="E134" s="33" t="s">
        <v>23</v>
      </c>
      <c r="F134" s="31">
        <v>45291</v>
      </c>
      <c r="G134" s="9">
        <v>100000</v>
      </c>
      <c r="H134" s="16" t="s">
        <v>298</v>
      </c>
      <c r="I134" s="4"/>
    </row>
    <row r="135" spans="1:9" s="8" customFormat="1" x14ac:dyDescent="0.25">
      <c r="A135" s="33" t="s">
        <v>257</v>
      </c>
      <c r="B135" s="11" t="s">
        <v>303</v>
      </c>
      <c r="C135" s="1" t="s">
        <v>302</v>
      </c>
      <c r="D135" s="15">
        <v>23</v>
      </c>
      <c r="E135" s="16" t="s">
        <v>23</v>
      </c>
      <c r="F135" s="31">
        <v>45291</v>
      </c>
      <c r="G135" s="9">
        <v>30820</v>
      </c>
      <c r="H135" s="16" t="s">
        <v>298</v>
      </c>
      <c r="I135" s="4"/>
    </row>
    <row r="136" spans="1:9" s="8" customFormat="1" x14ac:dyDescent="0.25">
      <c r="A136" s="33" t="s">
        <v>257</v>
      </c>
      <c r="B136" s="18" t="s">
        <v>159</v>
      </c>
      <c r="C136" s="1" t="s">
        <v>302</v>
      </c>
      <c r="D136" s="17">
        <v>20</v>
      </c>
      <c r="E136" s="16" t="s">
        <v>153</v>
      </c>
      <c r="F136" s="31">
        <v>45291</v>
      </c>
      <c r="G136" s="9">
        <v>6000</v>
      </c>
      <c r="H136" s="16" t="s">
        <v>298</v>
      </c>
      <c r="I136" s="4"/>
    </row>
    <row r="137" spans="1:9" s="8" customFormat="1" x14ac:dyDescent="0.25">
      <c r="A137" s="33" t="s">
        <v>257</v>
      </c>
      <c r="B137" s="18" t="s">
        <v>276</v>
      </c>
      <c r="C137" s="1" t="s">
        <v>302</v>
      </c>
      <c r="D137" s="17">
        <v>3</v>
      </c>
      <c r="E137" s="16" t="s">
        <v>153</v>
      </c>
      <c r="F137" s="31">
        <v>45291</v>
      </c>
      <c r="G137" s="9">
        <f>3*141.55</f>
        <v>424.65000000000003</v>
      </c>
      <c r="H137" s="16" t="s">
        <v>298</v>
      </c>
      <c r="I137" s="4"/>
    </row>
    <row r="138" spans="1:9" s="8" customFormat="1" x14ac:dyDescent="0.25">
      <c r="A138" s="33" t="s">
        <v>257</v>
      </c>
      <c r="B138" s="18" t="s">
        <v>161</v>
      </c>
      <c r="C138" s="1" t="s">
        <v>302</v>
      </c>
      <c r="D138" s="17">
        <v>1</v>
      </c>
      <c r="E138" s="16" t="s">
        <v>153</v>
      </c>
      <c r="F138" s="31">
        <v>45291</v>
      </c>
      <c r="G138" s="9">
        <v>622</v>
      </c>
      <c r="H138" s="16" t="s">
        <v>298</v>
      </c>
      <c r="I138" s="4"/>
    </row>
    <row r="139" spans="1:9" s="8" customFormat="1" ht="22.5" x14ac:dyDescent="0.25">
      <c r="A139" s="33" t="s">
        <v>156</v>
      </c>
      <c r="B139" s="11" t="s">
        <v>77</v>
      </c>
      <c r="C139" s="1" t="s">
        <v>302</v>
      </c>
      <c r="D139" s="15">
        <v>20</v>
      </c>
      <c r="E139" s="16" t="s">
        <v>153</v>
      </c>
      <c r="F139" s="31">
        <v>45291</v>
      </c>
      <c r="G139" s="9">
        <f>29434/2</f>
        <v>14717</v>
      </c>
      <c r="H139" s="16" t="s">
        <v>298</v>
      </c>
      <c r="I139" s="4"/>
    </row>
    <row r="140" spans="1:9" s="8" customFormat="1" x14ac:dyDescent="0.25">
      <c r="A140" s="33" t="s">
        <v>257</v>
      </c>
      <c r="B140" s="11" t="s">
        <v>78</v>
      </c>
      <c r="C140" s="1" t="s">
        <v>302</v>
      </c>
      <c r="D140" s="15">
        <v>12</v>
      </c>
      <c r="E140" s="16" t="s">
        <v>153</v>
      </c>
      <c r="F140" s="31">
        <v>45169</v>
      </c>
      <c r="G140" s="9">
        <v>286.8</v>
      </c>
      <c r="H140" s="16" t="s">
        <v>298</v>
      </c>
      <c r="I140" s="4"/>
    </row>
    <row r="141" spans="1:9" s="8" customFormat="1" x14ac:dyDescent="0.25">
      <c r="A141" s="33" t="s">
        <v>257</v>
      </c>
      <c r="B141" s="11" t="s">
        <v>79</v>
      </c>
      <c r="C141" s="1" t="s">
        <v>302</v>
      </c>
      <c r="D141" s="15">
        <v>15</v>
      </c>
      <c r="E141" s="16" t="s">
        <v>153</v>
      </c>
      <c r="F141" s="31">
        <v>45169</v>
      </c>
      <c r="G141" s="9">
        <v>920</v>
      </c>
      <c r="H141" s="16" t="s">
        <v>298</v>
      </c>
      <c r="I141" s="4"/>
    </row>
    <row r="142" spans="1:9" s="8" customFormat="1" ht="33.75" x14ac:dyDescent="0.25">
      <c r="A142" s="33" t="s">
        <v>257</v>
      </c>
      <c r="B142" s="11" t="s">
        <v>80</v>
      </c>
      <c r="C142" s="1" t="s">
        <v>302</v>
      </c>
      <c r="D142" s="15">
        <v>14</v>
      </c>
      <c r="E142" s="16" t="s">
        <v>153</v>
      </c>
      <c r="F142" s="31">
        <v>45169</v>
      </c>
      <c r="G142" s="9">
        <v>2572.7800000000002</v>
      </c>
      <c r="H142" s="16" t="s">
        <v>298</v>
      </c>
      <c r="I142" s="4"/>
    </row>
    <row r="143" spans="1:9" s="8" customFormat="1" ht="22.5" x14ac:dyDescent="0.25">
      <c r="A143" s="33" t="s">
        <v>257</v>
      </c>
      <c r="B143" s="11" t="s">
        <v>81</v>
      </c>
      <c r="C143" s="1" t="s">
        <v>302</v>
      </c>
      <c r="D143" s="15">
        <v>3</v>
      </c>
      <c r="E143" s="16" t="s">
        <v>153</v>
      </c>
      <c r="F143" s="31">
        <v>45169</v>
      </c>
      <c r="G143" s="9">
        <v>551.30999999999995</v>
      </c>
      <c r="H143" s="16" t="s">
        <v>298</v>
      </c>
      <c r="I143" s="4"/>
    </row>
    <row r="144" spans="1:9" s="8" customFormat="1" ht="22.5" x14ac:dyDescent="0.25">
      <c r="A144" s="33" t="s">
        <v>257</v>
      </c>
      <c r="B144" s="11" t="s">
        <v>82</v>
      </c>
      <c r="C144" s="1" t="s">
        <v>302</v>
      </c>
      <c r="D144" s="15">
        <v>3</v>
      </c>
      <c r="E144" s="16" t="s">
        <v>153</v>
      </c>
      <c r="F144" s="31">
        <v>45169</v>
      </c>
      <c r="G144" s="9">
        <v>1718.88</v>
      </c>
      <c r="H144" s="16" t="s">
        <v>298</v>
      </c>
      <c r="I144" s="4"/>
    </row>
    <row r="145" spans="1:9" s="8" customFormat="1" x14ac:dyDescent="0.25">
      <c r="A145" s="33" t="s">
        <v>257</v>
      </c>
      <c r="B145" s="11" t="s">
        <v>83</v>
      </c>
      <c r="C145" s="1" t="s">
        <v>302</v>
      </c>
      <c r="D145" s="15">
        <v>16</v>
      </c>
      <c r="E145" s="16" t="s">
        <v>153</v>
      </c>
      <c r="F145" s="31">
        <v>45169</v>
      </c>
      <c r="G145" s="9">
        <v>178.72</v>
      </c>
      <c r="H145" s="16" t="s">
        <v>298</v>
      </c>
      <c r="I145" s="4"/>
    </row>
    <row r="146" spans="1:9" s="8" customFormat="1" ht="22.5" x14ac:dyDescent="0.25">
      <c r="A146" s="33" t="s">
        <v>257</v>
      </c>
      <c r="B146" s="11" t="s">
        <v>84</v>
      </c>
      <c r="C146" s="1" t="s">
        <v>302</v>
      </c>
      <c r="D146" s="15">
        <v>50</v>
      </c>
      <c r="E146" s="16" t="s">
        <v>153</v>
      </c>
      <c r="F146" s="31">
        <v>45169</v>
      </c>
      <c r="G146" s="9">
        <v>1245</v>
      </c>
      <c r="H146" s="16" t="s">
        <v>298</v>
      </c>
      <c r="I146" s="4"/>
    </row>
    <row r="147" spans="1:9" s="8" customFormat="1" x14ac:dyDescent="0.25">
      <c r="A147" s="33" t="s">
        <v>257</v>
      </c>
      <c r="B147" s="11" t="s">
        <v>85</v>
      </c>
      <c r="C147" s="1" t="s">
        <v>302</v>
      </c>
      <c r="D147" s="15">
        <v>800</v>
      </c>
      <c r="E147" s="16" t="s">
        <v>153</v>
      </c>
      <c r="F147" s="31">
        <v>45169</v>
      </c>
      <c r="G147" s="9">
        <v>680</v>
      </c>
      <c r="H147" s="16" t="s">
        <v>298</v>
      </c>
      <c r="I147" s="4"/>
    </row>
    <row r="148" spans="1:9" s="8" customFormat="1" x14ac:dyDescent="0.25">
      <c r="A148" s="33" t="s">
        <v>257</v>
      </c>
      <c r="B148" s="11" t="s">
        <v>86</v>
      </c>
      <c r="C148" s="1" t="s">
        <v>302</v>
      </c>
      <c r="D148" s="15">
        <v>1</v>
      </c>
      <c r="E148" s="16" t="s">
        <v>153</v>
      </c>
      <c r="F148" s="31">
        <v>45169</v>
      </c>
      <c r="G148" s="9">
        <v>2100</v>
      </c>
      <c r="H148" s="16" t="s">
        <v>298</v>
      </c>
      <c r="I148" s="4"/>
    </row>
    <row r="149" spans="1:9" s="8" customFormat="1" x14ac:dyDescent="0.25">
      <c r="A149" s="33" t="s">
        <v>257</v>
      </c>
      <c r="B149" s="11" t="s">
        <v>87</v>
      </c>
      <c r="C149" s="1" t="s">
        <v>302</v>
      </c>
      <c r="D149" s="15">
        <v>8</v>
      </c>
      <c r="E149" s="16" t="s">
        <v>153</v>
      </c>
      <c r="F149" s="31">
        <v>45169</v>
      </c>
      <c r="G149" s="9">
        <v>383</v>
      </c>
      <c r="H149" s="16" t="s">
        <v>298</v>
      </c>
      <c r="I149" s="4"/>
    </row>
    <row r="150" spans="1:9" s="8" customFormat="1" x14ac:dyDescent="0.25">
      <c r="A150" s="33" t="s">
        <v>257</v>
      </c>
      <c r="B150" s="11" t="s">
        <v>89</v>
      </c>
      <c r="C150" s="1" t="s">
        <v>302</v>
      </c>
      <c r="D150" s="15">
        <v>5</v>
      </c>
      <c r="E150" s="16" t="s">
        <v>153</v>
      </c>
      <c r="F150" s="31">
        <v>45169</v>
      </c>
      <c r="G150" s="9">
        <v>18490</v>
      </c>
      <c r="H150" s="16" t="s">
        <v>298</v>
      </c>
      <c r="I150" s="4"/>
    </row>
    <row r="151" spans="1:9" s="8" customFormat="1" x14ac:dyDescent="0.25">
      <c r="A151" s="33" t="s">
        <v>257</v>
      </c>
      <c r="B151" s="11" t="s">
        <v>88</v>
      </c>
      <c r="C151" s="1" t="s">
        <v>302</v>
      </c>
      <c r="D151" s="15">
        <v>8</v>
      </c>
      <c r="E151" s="16" t="s">
        <v>153</v>
      </c>
      <c r="F151" s="31">
        <v>45169</v>
      </c>
      <c r="G151" s="9">
        <v>11469.03</v>
      </c>
      <c r="H151" s="16" t="s">
        <v>298</v>
      </c>
      <c r="I151" s="4"/>
    </row>
    <row r="152" spans="1:9" s="8" customFormat="1" x14ac:dyDescent="0.25">
      <c r="A152" s="33" t="s">
        <v>257</v>
      </c>
      <c r="B152" s="11" t="s">
        <v>129</v>
      </c>
      <c r="C152" s="1" t="s">
        <v>302</v>
      </c>
      <c r="D152" s="15">
        <v>14</v>
      </c>
      <c r="E152" s="16" t="s">
        <v>153</v>
      </c>
      <c r="F152" s="31">
        <v>45169</v>
      </c>
      <c r="G152" s="9">
        <v>77.98</v>
      </c>
      <c r="H152" s="16" t="s">
        <v>298</v>
      </c>
      <c r="I152" s="4"/>
    </row>
    <row r="153" spans="1:9" s="8" customFormat="1" x14ac:dyDescent="0.25">
      <c r="A153" s="33" t="s">
        <v>257</v>
      </c>
      <c r="B153" s="11" t="s">
        <v>90</v>
      </c>
      <c r="C153" s="1" t="s">
        <v>302</v>
      </c>
      <c r="D153" s="15">
        <v>28</v>
      </c>
      <c r="E153" s="16" t="s">
        <v>153</v>
      </c>
      <c r="F153" s="31">
        <v>45169</v>
      </c>
      <c r="G153" s="9">
        <v>6787.2</v>
      </c>
      <c r="H153" s="16" t="s">
        <v>298</v>
      </c>
      <c r="I153" s="4"/>
    </row>
    <row r="154" spans="1:9" s="8" customFormat="1" x14ac:dyDescent="0.25">
      <c r="A154" s="33" t="s">
        <v>257</v>
      </c>
      <c r="B154" s="11" t="s">
        <v>94</v>
      </c>
      <c r="C154" s="1" t="s">
        <v>302</v>
      </c>
      <c r="D154" s="15">
        <v>3</v>
      </c>
      <c r="E154" s="16" t="s">
        <v>153</v>
      </c>
      <c r="F154" s="31">
        <v>45169</v>
      </c>
      <c r="G154" s="9">
        <v>141</v>
      </c>
      <c r="H154" s="16" t="s">
        <v>298</v>
      </c>
      <c r="I154" s="4"/>
    </row>
    <row r="155" spans="1:9" s="8" customFormat="1" x14ac:dyDescent="0.25">
      <c r="A155" s="33" t="s">
        <v>257</v>
      </c>
      <c r="B155" s="11" t="s">
        <v>91</v>
      </c>
      <c r="C155" s="1" t="s">
        <v>302</v>
      </c>
      <c r="D155" s="15">
        <v>1</v>
      </c>
      <c r="E155" s="16" t="s">
        <v>153</v>
      </c>
      <c r="F155" s="31">
        <v>45169</v>
      </c>
      <c r="G155" s="9">
        <v>56000</v>
      </c>
      <c r="H155" s="16" t="s">
        <v>298</v>
      </c>
      <c r="I155" s="4"/>
    </row>
    <row r="156" spans="1:9" s="8" customFormat="1" ht="22.5" x14ac:dyDescent="0.25">
      <c r="A156" s="33" t="s">
        <v>257</v>
      </c>
      <c r="B156" s="11" t="s">
        <v>92</v>
      </c>
      <c r="C156" s="1" t="s">
        <v>302</v>
      </c>
      <c r="D156" s="15">
        <v>1</v>
      </c>
      <c r="E156" s="16" t="s">
        <v>153</v>
      </c>
      <c r="F156" s="31">
        <v>45169</v>
      </c>
      <c r="G156" s="9">
        <v>1497.1</v>
      </c>
      <c r="H156" s="16" t="s">
        <v>298</v>
      </c>
      <c r="I156" s="4"/>
    </row>
    <row r="157" spans="1:9" s="8" customFormat="1" x14ac:dyDescent="0.25">
      <c r="A157" s="33" t="s">
        <v>257</v>
      </c>
      <c r="B157" s="11" t="s">
        <v>93</v>
      </c>
      <c r="C157" s="1" t="s">
        <v>302</v>
      </c>
      <c r="D157" s="15">
        <v>3</v>
      </c>
      <c r="E157" s="16" t="s">
        <v>153</v>
      </c>
      <c r="F157" s="31">
        <v>45169</v>
      </c>
      <c r="G157" s="9">
        <v>105000</v>
      </c>
      <c r="H157" s="16" t="s">
        <v>298</v>
      </c>
      <c r="I157" s="4"/>
    </row>
    <row r="158" spans="1:9" s="8" customFormat="1" x14ac:dyDescent="0.25">
      <c r="A158" s="33" t="s">
        <v>257</v>
      </c>
      <c r="B158" s="11" t="s">
        <v>95</v>
      </c>
      <c r="C158" s="1" t="s">
        <v>302</v>
      </c>
      <c r="D158" s="15">
        <v>1</v>
      </c>
      <c r="E158" s="16" t="s">
        <v>153</v>
      </c>
      <c r="F158" s="31">
        <v>45169</v>
      </c>
      <c r="G158" s="9">
        <v>81300</v>
      </c>
      <c r="H158" s="16" t="s">
        <v>298</v>
      </c>
      <c r="I158" s="4"/>
    </row>
    <row r="159" spans="1:9" s="8" customFormat="1" x14ac:dyDescent="0.25">
      <c r="A159" s="33" t="s">
        <v>257</v>
      </c>
      <c r="B159" s="11" t="s">
        <v>319</v>
      </c>
      <c r="C159" s="1" t="s">
        <v>302</v>
      </c>
      <c r="D159" s="15">
        <v>32</v>
      </c>
      <c r="E159" s="16" t="s">
        <v>153</v>
      </c>
      <c r="F159" s="31">
        <v>45169</v>
      </c>
      <c r="G159" s="9">
        <v>401.52</v>
      </c>
      <c r="H159" s="16" t="s">
        <v>298</v>
      </c>
      <c r="I159" s="4"/>
    </row>
    <row r="160" spans="1:9" s="8" customFormat="1" x14ac:dyDescent="0.25">
      <c r="A160" s="33" t="s">
        <v>257</v>
      </c>
      <c r="B160" s="11" t="s">
        <v>96</v>
      </c>
      <c r="C160" s="1" t="s">
        <v>302</v>
      </c>
      <c r="D160" s="15">
        <v>1</v>
      </c>
      <c r="E160" s="16" t="s">
        <v>153</v>
      </c>
      <c r="F160" s="31">
        <v>45169</v>
      </c>
      <c r="G160" s="9">
        <v>26500</v>
      </c>
      <c r="H160" s="16" t="s">
        <v>298</v>
      </c>
      <c r="I160" s="4"/>
    </row>
    <row r="161" spans="1:9" s="8" customFormat="1" x14ac:dyDescent="0.25">
      <c r="A161" s="33" t="s">
        <v>257</v>
      </c>
      <c r="B161" s="11" t="s">
        <v>97</v>
      </c>
      <c r="C161" s="1" t="s">
        <v>302</v>
      </c>
      <c r="D161" s="15">
        <v>4</v>
      </c>
      <c r="E161" s="16" t="s">
        <v>153</v>
      </c>
      <c r="F161" s="31">
        <v>45169</v>
      </c>
      <c r="G161" s="9">
        <v>13500</v>
      </c>
      <c r="H161" s="16" t="s">
        <v>298</v>
      </c>
      <c r="I161" s="4"/>
    </row>
    <row r="162" spans="1:9" s="8" customFormat="1" x14ac:dyDescent="0.25">
      <c r="A162" s="33" t="s">
        <v>257</v>
      </c>
      <c r="B162" s="11" t="s">
        <v>98</v>
      </c>
      <c r="C162" s="1" t="s">
        <v>302</v>
      </c>
      <c r="D162" s="15">
        <v>7</v>
      </c>
      <c r="E162" s="16" t="s">
        <v>153</v>
      </c>
      <c r="F162" s="31">
        <v>45169</v>
      </c>
      <c r="G162" s="9">
        <v>25930</v>
      </c>
      <c r="H162" s="16" t="s">
        <v>298</v>
      </c>
      <c r="I162" s="4"/>
    </row>
    <row r="163" spans="1:9" s="8" customFormat="1" x14ac:dyDescent="0.25">
      <c r="A163" s="33" t="s">
        <v>257</v>
      </c>
      <c r="B163" s="11" t="s">
        <v>99</v>
      </c>
      <c r="C163" s="1" t="s">
        <v>302</v>
      </c>
      <c r="D163" s="15">
        <v>4</v>
      </c>
      <c r="E163" s="16" t="s">
        <v>153</v>
      </c>
      <c r="F163" s="31">
        <v>45169</v>
      </c>
      <c r="G163" s="9">
        <v>439.6</v>
      </c>
      <c r="H163" s="16" t="s">
        <v>298</v>
      </c>
      <c r="I163" s="4"/>
    </row>
    <row r="164" spans="1:9" s="8" customFormat="1" x14ac:dyDescent="0.25">
      <c r="A164" s="33" t="s">
        <v>257</v>
      </c>
      <c r="B164" s="11" t="s">
        <v>100</v>
      </c>
      <c r="C164" s="1" t="s">
        <v>302</v>
      </c>
      <c r="D164" s="15">
        <v>1</v>
      </c>
      <c r="E164" s="16" t="s">
        <v>153</v>
      </c>
      <c r="F164" s="31">
        <v>45169</v>
      </c>
      <c r="G164" s="9">
        <v>350</v>
      </c>
      <c r="H164" s="16" t="s">
        <v>298</v>
      </c>
      <c r="I164" s="4"/>
    </row>
    <row r="165" spans="1:9" s="8" customFormat="1" x14ac:dyDescent="0.25">
      <c r="A165" s="33" t="s">
        <v>257</v>
      </c>
      <c r="B165" s="11" t="s">
        <v>0</v>
      </c>
      <c r="C165" s="1" t="s">
        <v>302</v>
      </c>
      <c r="D165" s="15">
        <v>2</v>
      </c>
      <c r="E165" s="16" t="s">
        <v>153</v>
      </c>
      <c r="F165" s="31">
        <v>45169</v>
      </c>
      <c r="G165" s="9">
        <v>9596</v>
      </c>
      <c r="H165" s="16" t="s">
        <v>298</v>
      </c>
      <c r="I165" s="4"/>
    </row>
    <row r="166" spans="1:9" s="8" customFormat="1" x14ac:dyDescent="0.25">
      <c r="A166" s="33" t="s">
        <v>257</v>
      </c>
      <c r="B166" s="11" t="s">
        <v>101</v>
      </c>
      <c r="C166" s="1" t="s">
        <v>302</v>
      </c>
      <c r="D166" s="15">
        <v>1</v>
      </c>
      <c r="E166" s="16" t="s">
        <v>153</v>
      </c>
      <c r="F166" s="31">
        <v>45169</v>
      </c>
      <c r="G166" s="9">
        <v>49000</v>
      </c>
      <c r="H166" s="16" t="s">
        <v>298</v>
      </c>
      <c r="I166" s="4"/>
    </row>
    <row r="167" spans="1:9" s="8" customFormat="1" ht="11.25" customHeight="1" x14ac:dyDescent="0.25">
      <c r="A167" s="33" t="s">
        <v>257</v>
      </c>
      <c r="B167" s="11" t="s">
        <v>102</v>
      </c>
      <c r="C167" s="1" t="s">
        <v>302</v>
      </c>
      <c r="D167" s="15">
        <v>1</v>
      </c>
      <c r="E167" s="16" t="s">
        <v>153</v>
      </c>
      <c r="F167" s="31">
        <v>45169</v>
      </c>
      <c r="G167" s="9">
        <v>24200</v>
      </c>
      <c r="H167" s="16" t="s">
        <v>298</v>
      </c>
      <c r="I167" s="4"/>
    </row>
    <row r="168" spans="1:9" s="8" customFormat="1" ht="11.25" customHeight="1" x14ac:dyDescent="0.25">
      <c r="A168" s="33" t="s">
        <v>257</v>
      </c>
      <c r="B168" s="11" t="s">
        <v>103</v>
      </c>
      <c r="C168" s="1" t="s">
        <v>302</v>
      </c>
      <c r="D168" s="15">
        <v>3</v>
      </c>
      <c r="E168" s="16" t="s">
        <v>153</v>
      </c>
      <c r="F168" s="31">
        <v>45169</v>
      </c>
      <c r="G168" s="9">
        <v>9800</v>
      </c>
      <c r="H168" s="16" t="s">
        <v>298</v>
      </c>
      <c r="I168" s="4"/>
    </row>
    <row r="169" spans="1:9" s="8" customFormat="1" ht="11.25" customHeight="1" x14ac:dyDescent="0.25">
      <c r="A169" s="33" t="s">
        <v>257</v>
      </c>
      <c r="B169" s="11" t="s">
        <v>104</v>
      </c>
      <c r="C169" s="1" t="s">
        <v>302</v>
      </c>
      <c r="D169" s="15">
        <v>2</v>
      </c>
      <c r="E169" s="16" t="s">
        <v>153</v>
      </c>
      <c r="F169" s="31">
        <v>45169</v>
      </c>
      <c r="G169" s="9">
        <v>24200</v>
      </c>
      <c r="H169" s="16" t="s">
        <v>298</v>
      </c>
      <c r="I169" s="4"/>
    </row>
    <row r="170" spans="1:9" s="8" customFormat="1" ht="11.25" customHeight="1" x14ac:dyDescent="0.25">
      <c r="A170" s="33" t="s">
        <v>257</v>
      </c>
      <c r="B170" s="11" t="s">
        <v>105</v>
      </c>
      <c r="C170" s="1" t="s">
        <v>302</v>
      </c>
      <c r="D170" s="15">
        <v>3</v>
      </c>
      <c r="E170" s="16" t="s">
        <v>153</v>
      </c>
      <c r="F170" s="31">
        <v>45169</v>
      </c>
      <c r="G170" s="9">
        <v>40000</v>
      </c>
      <c r="H170" s="16" t="s">
        <v>298</v>
      </c>
      <c r="I170" s="4"/>
    </row>
    <row r="171" spans="1:9" s="8" customFormat="1" ht="11.25" customHeight="1" x14ac:dyDescent="0.25">
      <c r="A171" s="33" t="s">
        <v>156</v>
      </c>
      <c r="B171" s="11" t="s">
        <v>106</v>
      </c>
      <c r="C171" s="1" t="s">
        <v>302</v>
      </c>
      <c r="D171" s="15">
        <v>1</v>
      </c>
      <c r="E171" s="16" t="s">
        <v>153</v>
      </c>
      <c r="F171" s="31">
        <v>45169</v>
      </c>
      <c r="G171" s="9">
        <f>15600/2</f>
        <v>7800</v>
      </c>
      <c r="H171" s="16" t="s">
        <v>298</v>
      </c>
      <c r="I171" s="4"/>
    </row>
    <row r="172" spans="1:9" s="8" customFormat="1" ht="11.25" customHeight="1" x14ac:dyDescent="0.25">
      <c r="A172" s="33" t="s">
        <v>156</v>
      </c>
      <c r="B172" s="11" t="s">
        <v>288</v>
      </c>
      <c r="C172" s="1" t="s">
        <v>302</v>
      </c>
      <c r="D172" s="15">
        <v>6</v>
      </c>
      <c r="E172" s="16" t="s">
        <v>153</v>
      </c>
      <c r="F172" s="31">
        <v>45169</v>
      </c>
      <c r="G172" s="9">
        <f>898*6*6</f>
        <v>32328</v>
      </c>
      <c r="H172" s="16" t="s">
        <v>298</v>
      </c>
      <c r="I172" s="4"/>
    </row>
    <row r="173" spans="1:9" s="8" customFormat="1" ht="11.25" customHeight="1" x14ac:dyDescent="0.25">
      <c r="A173" s="33" t="s">
        <v>257</v>
      </c>
      <c r="B173" s="11" t="s">
        <v>289</v>
      </c>
      <c r="C173" s="1" t="s">
        <v>302</v>
      </c>
      <c r="D173" s="15">
        <v>2</v>
      </c>
      <c r="E173" s="16" t="s">
        <v>153</v>
      </c>
      <c r="F173" s="31">
        <v>45169</v>
      </c>
      <c r="G173" s="9">
        <v>150.4</v>
      </c>
      <c r="H173" s="16" t="s">
        <v>298</v>
      </c>
      <c r="I173" s="4"/>
    </row>
    <row r="174" spans="1:9" s="8" customFormat="1" ht="11.25" customHeight="1" x14ac:dyDescent="0.25">
      <c r="A174" s="33" t="s">
        <v>257</v>
      </c>
      <c r="B174" s="11" t="s">
        <v>107</v>
      </c>
      <c r="C174" s="1" t="s">
        <v>302</v>
      </c>
      <c r="D174" s="15">
        <v>2</v>
      </c>
      <c r="E174" s="16" t="s">
        <v>153</v>
      </c>
      <c r="F174" s="31">
        <v>45169</v>
      </c>
      <c r="G174" s="9">
        <v>100</v>
      </c>
      <c r="H174" s="16" t="s">
        <v>298</v>
      </c>
      <c r="I174" s="4"/>
    </row>
    <row r="175" spans="1:9" s="8" customFormat="1" ht="11.25" customHeight="1" x14ac:dyDescent="0.25">
      <c r="A175" s="33" t="s">
        <v>257</v>
      </c>
      <c r="B175" s="11" t="s">
        <v>108</v>
      </c>
      <c r="C175" s="1" t="s">
        <v>302</v>
      </c>
      <c r="D175" s="15">
        <v>20</v>
      </c>
      <c r="E175" s="16" t="s">
        <v>153</v>
      </c>
      <c r="F175" s="31">
        <v>45169</v>
      </c>
      <c r="G175" s="9">
        <v>1700</v>
      </c>
      <c r="H175" s="16" t="s">
        <v>298</v>
      </c>
      <c r="I175" s="4"/>
    </row>
    <row r="176" spans="1:9" s="8" customFormat="1" ht="11.25" customHeight="1" x14ac:dyDescent="0.25">
      <c r="A176" s="33" t="s">
        <v>257</v>
      </c>
      <c r="B176" s="11" t="s">
        <v>109</v>
      </c>
      <c r="C176" s="1" t="s">
        <v>302</v>
      </c>
      <c r="D176" s="15">
        <v>15</v>
      </c>
      <c r="E176" s="16" t="s">
        <v>153</v>
      </c>
      <c r="F176" s="31">
        <v>45169</v>
      </c>
      <c r="G176" s="9">
        <v>6450</v>
      </c>
      <c r="H176" s="16" t="s">
        <v>298</v>
      </c>
      <c r="I176" s="4"/>
    </row>
    <row r="177" spans="1:9" s="8" customFormat="1" ht="11.25" customHeight="1" x14ac:dyDescent="0.25">
      <c r="A177" s="33" t="s">
        <v>257</v>
      </c>
      <c r="B177" s="11" t="s">
        <v>110</v>
      </c>
      <c r="C177" s="1" t="s">
        <v>302</v>
      </c>
      <c r="D177" s="15">
        <v>15</v>
      </c>
      <c r="E177" s="16" t="s">
        <v>153</v>
      </c>
      <c r="F177" s="31">
        <v>45169</v>
      </c>
      <c r="G177" s="9">
        <v>225</v>
      </c>
      <c r="H177" s="16" t="s">
        <v>298</v>
      </c>
      <c r="I177" s="4"/>
    </row>
    <row r="178" spans="1:9" s="8" customFormat="1" ht="11.25" customHeight="1" x14ac:dyDescent="0.25">
      <c r="A178" s="33" t="s">
        <v>156</v>
      </c>
      <c r="B178" s="11" t="s">
        <v>111</v>
      </c>
      <c r="C178" s="1" t="s">
        <v>302</v>
      </c>
      <c r="D178" s="15">
        <v>1</v>
      </c>
      <c r="E178" s="16" t="s">
        <v>153</v>
      </c>
      <c r="F178" s="31">
        <v>45169</v>
      </c>
      <c r="G178" s="9">
        <f>54700/2</f>
        <v>27350</v>
      </c>
      <c r="H178" s="16" t="s">
        <v>298</v>
      </c>
      <c r="I178" s="4"/>
    </row>
    <row r="179" spans="1:9" s="8" customFormat="1" ht="11.25" customHeight="1" x14ac:dyDescent="0.25">
      <c r="A179" s="33" t="s">
        <v>156</v>
      </c>
      <c r="B179" s="11" t="s">
        <v>112</v>
      </c>
      <c r="C179" s="1" t="s">
        <v>302</v>
      </c>
      <c r="D179" s="15">
        <v>1</v>
      </c>
      <c r="E179" s="16" t="s">
        <v>153</v>
      </c>
      <c r="F179" s="31">
        <v>45169</v>
      </c>
      <c r="G179" s="9">
        <f>50400/2</f>
        <v>25200</v>
      </c>
      <c r="H179" s="16" t="s">
        <v>298</v>
      </c>
      <c r="I179" s="4"/>
    </row>
    <row r="180" spans="1:9" s="8" customFormat="1" ht="11.25" customHeight="1" x14ac:dyDescent="0.25">
      <c r="A180" s="33" t="s">
        <v>156</v>
      </c>
      <c r="B180" s="11" t="s">
        <v>113</v>
      </c>
      <c r="C180" s="1" t="s">
        <v>302</v>
      </c>
      <c r="D180" s="15">
        <v>1</v>
      </c>
      <c r="E180" s="16" t="s">
        <v>153</v>
      </c>
      <c r="F180" s="31">
        <v>45169</v>
      </c>
      <c r="G180" s="9">
        <f>18321.81/2</f>
        <v>9160.9050000000007</v>
      </c>
      <c r="H180" s="16" t="s">
        <v>298</v>
      </c>
      <c r="I180" s="4"/>
    </row>
    <row r="181" spans="1:9" s="8" customFormat="1" ht="11.25" customHeight="1" x14ac:dyDescent="0.25">
      <c r="A181" s="33" t="s">
        <v>156</v>
      </c>
      <c r="B181" s="11" t="s">
        <v>114</v>
      </c>
      <c r="C181" s="1" t="s">
        <v>302</v>
      </c>
      <c r="D181" s="15">
        <v>1</v>
      </c>
      <c r="E181" s="16" t="s">
        <v>153</v>
      </c>
      <c r="F181" s="31">
        <v>45169</v>
      </c>
      <c r="G181" s="9">
        <f>14650/2</f>
        <v>7325</v>
      </c>
      <c r="H181" s="16" t="s">
        <v>298</v>
      </c>
      <c r="I181" s="4"/>
    </row>
    <row r="182" spans="1:9" s="8" customFormat="1" ht="11.25" customHeight="1" x14ac:dyDescent="0.25">
      <c r="A182" s="33" t="s">
        <v>257</v>
      </c>
      <c r="B182" s="11" t="s">
        <v>115</v>
      </c>
      <c r="C182" s="1" t="s">
        <v>302</v>
      </c>
      <c r="D182" s="15">
        <v>1</v>
      </c>
      <c r="E182" s="16" t="s">
        <v>153</v>
      </c>
      <c r="F182" s="31">
        <v>45169</v>
      </c>
      <c r="G182" s="9">
        <f>57085/2</f>
        <v>28542.5</v>
      </c>
      <c r="H182" s="16" t="s">
        <v>298</v>
      </c>
      <c r="I182" s="4"/>
    </row>
    <row r="183" spans="1:9" s="8" customFormat="1" ht="11.25" customHeight="1" x14ac:dyDescent="0.25">
      <c r="A183" s="33" t="s">
        <v>257</v>
      </c>
      <c r="B183" s="11" t="s">
        <v>116</v>
      </c>
      <c r="C183" s="1" t="s">
        <v>302</v>
      </c>
      <c r="D183" s="15">
        <v>8</v>
      </c>
      <c r="E183" s="16" t="s">
        <v>153</v>
      </c>
      <c r="F183" s="31">
        <v>45169</v>
      </c>
      <c r="G183" s="9">
        <v>60.08</v>
      </c>
      <c r="H183" s="16" t="s">
        <v>298</v>
      </c>
      <c r="I183" s="4"/>
    </row>
    <row r="184" spans="1:9" s="8" customFormat="1" ht="11.25" customHeight="1" x14ac:dyDescent="0.25">
      <c r="A184" s="33" t="s">
        <v>257</v>
      </c>
      <c r="B184" s="11" t="s">
        <v>117</v>
      </c>
      <c r="C184" s="1" t="s">
        <v>302</v>
      </c>
      <c r="D184" s="15">
        <v>16</v>
      </c>
      <c r="E184" s="16" t="s">
        <v>153</v>
      </c>
      <c r="F184" s="31">
        <v>45169</v>
      </c>
      <c r="G184" s="9">
        <v>32</v>
      </c>
      <c r="H184" s="16" t="s">
        <v>298</v>
      </c>
      <c r="I184" s="4"/>
    </row>
    <row r="185" spans="1:9" s="8" customFormat="1" ht="11.25" customHeight="1" x14ac:dyDescent="0.25">
      <c r="A185" s="33" t="s">
        <v>257</v>
      </c>
      <c r="B185" s="11" t="s">
        <v>118</v>
      </c>
      <c r="C185" s="1" t="s">
        <v>302</v>
      </c>
      <c r="D185" s="15">
        <v>30</v>
      </c>
      <c r="E185" s="16" t="s">
        <v>153</v>
      </c>
      <c r="F185" s="31">
        <v>45169</v>
      </c>
      <c r="G185" s="9">
        <v>22162</v>
      </c>
      <c r="H185" s="16" t="s">
        <v>298</v>
      </c>
      <c r="I185" s="4"/>
    </row>
    <row r="186" spans="1:9" s="8" customFormat="1" ht="11.25" customHeight="1" x14ac:dyDescent="0.25">
      <c r="A186" s="33" t="s">
        <v>257</v>
      </c>
      <c r="B186" s="11" t="s">
        <v>121</v>
      </c>
      <c r="C186" s="1" t="s">
        <v>302</v>
      </c>
      <c r="D186" s="15">
        <v>1</v>
      </c>
      <c r="E186" s="16" t="s">
        <v>153</v>
      </c>
      <c r="F186" s="31">
        <v>45169</v>
      </c>
      <c r="G186" s="9">
        <v>3200</v>
      </c>
      <c r="H186" s="16" t="s">
        <v>298</v>
      </c>
      <c r="I186" s="4"/>
    </row>
    <row r="187" spans="1:9" s="8" customFormat="1" ht="11.25" customHeight="1" x14ac:dyDescent="0.25">
      <c r="A187" s="33" t="s">
        <v>257</v>
      </c>
      <c r="B187" s="11" t="s">
        <v>119</v>
      </c>
      <c r="C187" s="1" t="s">
        <v>302</v>
      </c>
      <c r="D187" s="15">
        <v>4</v>
      </c>
      <c r="E187" s="16" t="s">
        <v>153</v>
      </c>
      <c r="F187" s="31">
        <v>45169</v>
      </c>
      <c r="G187" s="9">
        <v>9259.65</v>
      </c>
      <c r="H187" s="16" t="s">
        <v>298</v>
      </c>
      <c r="I187" s="4"/>
    </row>
    <row r="188" spans="1:9" s="8" customFormat="1" ht="11.25" customHeight="1" x14ac:dyDescent="0.25">
      <c r="A188" s="33" t="s">
        <v>257</v>
      </c>
      <c r="B188" s="11" t="s">
        <v>120</v>
      </c>
      <c r="C188" s="1" t="s">
        <v>302</v>
      </c>
      <c r="D188" s="15">
        <v>500</v>
      </c>
      <c r="E188" s="16" t="s">
        <v>153</v>
      </c>
      <c r="F188" s="31">
        <v>45169</v>
      </c>
      <c r="G188" s="9">
        <v>25000</v>
      </c>
      <c r="H188" s="16" t="s">
        <v>298</v>
      </c>
      <c r="I188" s="4"/>
    </row>
    <row r="189" spans="1:9" s="8" customFormat="1" ht="11.25" customHeight="1" x14ac:dyDescent="0.25">
      <c r="A189" s="33" t="s">
        <v>257</v>
      </c>
      <c r="B189" s="11" t="s">
        <v>290</v>
      </c>
      <c r="C189" s="1" t="s">
        <v>302</v>
      </c>
      <c r="D189" s="15">
        <v>1</v>
      </c>
      <c r="E189" s="16" t="s">
        <v>153</v>
      </c>
      <c r="F189" s="31">
        <v>45169</v>
      </c>
      <c r="G189" s="9">
        <v>17</v>
      </c>
      <c r="H189" s="16" t="s">
        <v>298</v>
      </c>
      <c r="I189" s="4"/>
    </row>
    <row r="190" spans="1:9" s="8" customFormat="1" ht="11.25" customHeight="1" x14ac:dyDescent="0.25">
      <c r="A190" s="33" t="s">
        <v>257</v>
      </c>
      <c r="B190" s="11" t="s">
        <v>122</v>
      </c>
      <c r="C190" s="1" t="s">
        <v>302</v>
      </c>
      <c r="D190" s="15">
        <v>5</v>
      </c>
      <c r="E190" s="16" t="s">
        <v>153</v>
      </c>
      <c r="F190" s="31">
        <v>45169</v>
      </c>
      <c r="G190" s="9">
        <v>12273.3</v>
      </c>
      <c r="H190" s="16" t="s">
        <v>298</v>
      </c>
      <c r="I190" s="4"/>
    </row>
    <row r="191" spans="1:9" s="8" customFormat="1" ht="11.25" customHeight="1" x14ac:dyDescent="0.25">
      <c r="A191" s="33" t="s">
        <v>257</v>
      </c>
      <c r="B191" s="11" t="s">
        <v>123</v>
      </c>
      <c r="C191" s="1" t="s">
        <v>302</v>
      </c>
      <c r="D191" s="15">
        <v>3</v>
      </c>
      <c r="E191" s="16" t="s">
        <v>153</v>
      </c>
      <c r="F191" s="31">
        <v>45169</v>
      </c>
      <c r="G191" s="9">
        <v>7363.98</v>
      </c>
      <c r="H191" s="16" t="s">
        <v>298</v>
      </c>
      <c r="I191" s="4"/>
    </row>
    <row r="192" spans="1:9" s="8" customFormat="1" ht="11.25" customHeight="1" x14ac:dyDescent="0.25">
      <c r="A192" s="33" t="s">
        <v>257</v>
      </c>
      <c r="B192" s="11" t="s">
        <v>291</v>
      </c>
      <c r="C192" s="1" t="s">
        <v>302</v>
      </c>
      <c r="D192" s="15">
        <v>300</v>
      </c>
      <c r="E192" s="16" t="s">
        <v>153</v>
      </c>
      <c r="F192" s="31">
        <v>45169</v>
      </c>
      <c r="G192" s="9">
        <f>840+525</f>
        <v>1365</v>
      </c>
      <c r="H192" s="16" t="s">
        <v>298</v>
      </c>
      <c r="I192" s="4"/>
    </row>
    <row r="193" spans="1:9" s="8" customFormat="1" ht="11.25" customHeight="1" x14ac:dyDescent="0.25">
      <c r="A193" s="33" t="s">
        <v>257</v>
      </c>
      <c r="B193" s="11" t="s">
        <v>124</v>
      </c>
      <c r="C193" s="1" t="s">
        <v>302</v>
      </c>
      <c r="D193" s="15">
        <v>4</v>
      </c>
      <c r="E193" s="16" t="s">
        <v>153</v>
      </c>
      <c r="F193" s="31">
        <v>45169</v>
      </c>
      <c r="G193" s="9">
        <v>668</v>
      </c>
      <c r="H193" s="16" t="s">
        <v>298</v>
      </c>
      <c r="I193" s="4"/>
    </row>
    <row r="194" spans="1:9" s="8" customFormat="1" ht="11.25" customHeight="1" x14ac:dyDescent="0.25">
      <c r="A194" s="33" t="s">
        <v>257</v>
      </c>
      <c r="B194" s="11" t="s">
        <v>125</v>
      </c>
      <c r="C194" s="1" t="s">
        <v>302</v>
      </c>
      <c r="D194" s="15">
        <v>6</v>
      </c>
      <c r="E194" s="16" t="s">
        <v>153</v>
      </c>
      <c r="F194" s="31">
        <v>45169</v>
      </c>
      <c r="G194" s="9">
        <v>228</v>
      </c>
      <c r="H194" s="16" t="s">
        <v>298</v>
      </c>
      <c r="I194" s="4"/>
    </row>
    <row r="195" spans="1:9" s="8" customFormat="1" ht="11.25" customHeight="1" x14ac:dyDescent="0.25">
      <c r="A195" s="33" t="s">
        <v>257</v>
      </c>
      <c r="B195" s="11" t="s">
        <v>126</v>
      </c>
      <c r="C195" s="1" t="s">
        <v>302</v>
      </c>
      <c r="D195" s="15">
        <v>4</v>
      </c>
      <c r="E195" s="16" t="s">
        <v>153</v>
      </c>
      <c r="F195" s="31">
        <v>45169</v>
      </c>
      <c r="G195" s="9">
        <v>107.96</v>
      </c>
      <c r="H195" s="16" t="s">
        <v>298</v>
      </c>
      <c r="I195" s="4"/>
    </row>
    <row r="196" spans="1:9" s="8" customFormat="1" ht="11.25" customHeight="1" x14ac:dyDescent="0.25">
      <c r="A196" s="33" t="s">
        <v>257</v>
      </c>
      <c r="B196" s="11" t="s">
        <v>127</v>
      </c>
      <c r="C196" s="1" t="s">
        <v>302</v>
      </c>
      <c r="D196" s="15">
        <v>6</v>
      </c>
      <c r="E196" s="16" t="s">
        <v>153</v>
      </c>
      <c r="F196" s="31">
        <v>45169</v>
      </c>
      <c r="G196" s="9">
        <v>136</v>
      </c>
      <c r="H196" s="16" t="s">
        <v>298</v>
      </c>
      <c r="I196" s="4"/>
    </row>
    <row r="197" spans="1:9" s="8" customFormat="1" ht="11.25" customHeight="1" x14ac:dyDescent="0.25">
      <c r="A197" s="33" t="s">
        <v>156</v>
      </c>
      <c r="B197" s="11" t="s">
        <v>128</v>
      </c>
      <c r="C197" s="1" t="s">
        <v>302</v>
      </c>
      <c r="D197" s="15">
        <v>32</v>
      </c>
      <c r="E197" s="16" t="s">
        <v>153</v>
      </c>
      <c r="F197" s="31">
        <v>45169</v>
      </c>
      <c r="G197" s="9">
        <v>32000</v>
      </c>
      <c r="H197" s="16" t="s">
        <v>298</v>
      </c>
      <c r="I197" s="4"/>
    </row>
    <row r="198" spans="1:9" s="8" customFormat="1" ht="11.25" customHeight="1" x14ac:dyDescent="0.25">
      <c r="A198" s="33" t="s">
        <v>257</v>
      </c>
      <c r="B198" s="11" t="s">
        <v>292</v>
      </c>
      <c r="C198" s="1" t="s">
        <v>302</v>
      </c>
      <c r="D198" s="15">
        <v>3</v>
      </c>
      <c r="E198" s="16" t="s">
        <v>153</v>
      </c>
      <c r="F198" s="31">
        <v>45169</v>
      </c>
      <c r="G198" s="9">
        <v>463.5</v>
      </c>
      <c r="H198" s="16" t="s">
        <v>298</v>
      </c>
      <c r="I198" s="4"/>
    </row>
    <row r="199" spans="1:9" s="8" customFormat="1" ht="11.25" customHeight="1" x14ac:dyDescent="0.25">
      <c r="A199" s="33" t="s">
        <v>156</v>
      </c>
      <c r="B199" s="11" t="s">
        <v>184</v>
      </c>
      <c r="C199" s="1" t="s">
        <v>302</v>
      </c>
      <c r="D199" s="15">
        <v>1</v>
      </c>
      <c r="E199" s="16" t="s">
        <v>188</v>
      </c>
      <c r="F199" s="31">
        <v>45291</v>
      </c>
      <c r="G199" s="9">
        <v>3290</v>
      </c>
      <c r="H199" s="16" t="s">
        <v>298</v>
      </c>
      <c r="I199" s="4"/>
    </row>
    <row r="200" spans="1:9" s="8" customFormat="1" ht="11.25" customHeight="1" x14ac:dyDescent="0.25">
      <c r="A200" s="33" t="s">
        <v>156</v>
      </c>
      <c r="B200" s="11" t="s">
        <v>186</v>
      </c>
      <c r="C200" s="1" t="s">
        <v>302</v>
      </c>
      <c r="D200" s="15">
        <v>1</v>
      </c>
      <c r="E200" s="16" t="s">
        <v>188</v>
      </c>
      <c r="F200" s="31">
        <v>45291</v>
      </c>
      <c r="G200" s="9">
        <v>1386</v>
      </c>
      <c r="H200" s="16" t="s">
        <v>298</v>
      </c>
      <c r="I200" s="4"/>
    </row>
    <row r="201" spans="1:9" s="8" customFormat="1" ht="11.25" customHeight="1" x14ac:dyDescent="0.25">
      <c r="A201" s="33" t="s">
        <v>156</v>
      </c>
      <c r="B201" s="11" t="s">
        <v>187</v>
      </c>
      <c r="C201" s="1" t="s">
        <v>302</v>
      </c>
      <c r="D201" s="15">
        <v>1</v>
      </c>
      <c r="E201" s="16" t="s">
        <v>188</v>
      </c>
      <c r="F201" s="31">
        <v>45291</v>
      </c>
      <c r="G201" s="9">
        <v>2200</v>
      </c>
      <c r="H201" s="16" t="s">
        <v>298</v>
      </c>
      <c r="I201" s="4"/>
    </row>
    <row r="202" spans="1:9" s="8" customFormat="1" ht="11.25" customHeight="1" x14ac:dyDescent="0.25">
      <c r="A202" s="33" t="s">
        <v>156</v>
      </c>
      <c r="B202" s="11" t="s">
        <v>185</v>
      </c>
      <c r="C202" s="1" t="s">
        <v>302</v>
      </c>
      <c r="D202" s="15">
        <v>1</v>
      </c>
      <c r="E202" s="16" t="s">
        <v>188</v>
      </c>
      <c r="F202" s="31">
        <v>45291</v>
      </c>
      <c r="G202" s="9">
        <v>1990</v>
      </c>
      <c r="H202" s="16" t="s">
        <v>298</v>
      </c>
      <c r="I202" s="4"/>
    </row>
    <row r="203" spans="1:9" s="8" customFormat="1" ht="11.25" customHeight="1" x14ac:dyDescent="0.25">
      <c r="A203" s="33" t="s">
        <v>257</v>
      </c>
      <c r="B203" s="11" t="s">
        <v>296</v>
      </c>
      <c r="C203" s="1" t="s">
        <v>302</v>
      </c>
      <c r="D203" s="15">
        <v>1</v>
      </c>
      <c r="E203" s="16" t="s">
        <v>15</v>
      </c>
      <c r="F203" s="31">
        <v>45169</v>
      </c>
      <c r="G203" s="9">
        <v>311.67</v>
      </c>
      <c r="H203" s="16" t="s">
        <v>298</v>
      </c>
      <c r="I203" s="4"/>
    </row>
    <row r="204" spans="1:9" s="8" customFormat="1" ht="11.25" customHeight="1" x14ac:dyDescent="0.25">
      <c r="A204" s="33" t="s">
        <v>257</v>
      </c>
      <c r="B204" s="18" t="s">
        <v>165</v>
      </c>
      <c r="C204" s="1" t="s">
        <v>302</v>
      </c>
      <c r="D204" s="17">
        <v>1</v>
      </c>
      <c r="E204" s="16" t="s">
        <v>154</v>
      </c>
      <c r="F204" s="31">
        <v>45291</v>
      </c>
      <c r="G204" s="9">
        <v>370</v>
      </c>
      <c r="H204" s="16" t="s">
        <v>298</v>
      </c>
      <c r="I204" s="4"/>
    </row>
    <row r="205" spans="1:9" s="8" customFormat="1" ht="11.25" customHeight="1" x14ac:dyDescent="0.25">
      <c r="A205" s="33" t="s">
        <v>257</v>
      </c>
      <c r="B205" s="18" t="s">
        <v>165</v>
      </c>
      <c r="C205" s="1" t="s">
        <v>302</v>
      </c>
      <c r="D205" s="17">
        <v>3</v>
      </c>
      <c r="E205" s="16" t="s">
        <v>154</v>
      </c>
      <c r="F205" s="31">
        <v>45291</v>
      </c>
      <c r="G205" s="9">
        <f>3*370</f>
        <v>1110</v>
      </c>
      <c r="H205" s="16" t="s">
        <v>298</v>
      </c>
      <c r="I205" s="4"/>
    </row>
    <row r="206" spans="1:9" s="8" customFormat="1" ht="11.25" customHeight="1" x14ac:dyDescent="0.25">
      <c r="A206" s="33" t="s">
        <v>257</v>
      </c>
      <c r="B206" s="18" t="s">
        <v>160</v>
      </c>
      <c r="C206" s="1" t="s">
        <v>302</v>
      </c>
      <c r="D206" s="17">
        <v>5</v>
      </c>
      <c r="E206" s="16" t="s">
        <v>154</v>
      </c>
      <c r="F206" s="31">
        <v>45291</v>
      </c>
      <c r="G206" s="9">
        <f>5*66</f>
        <v>330</v>
      </c>
      <c r="H206" s="16" t="s">
        <v>298</v>
      </c>
      <c r="I206" s="4"/>
    </row>
    <row r="207" spans="1:9" s="8" customFormat="1" ht="11.25" customHeight="1" x14ac:dyDescent="0.25">
      <c r="A207" s="33" t="s">
        <v>257</v>
      </c>
      <c r="B207" s="18" t="s">
        <v>276</v>
      </c>
      <c r="C207" s="1" t="s">
        <v>302</v>
      </c>
      <c r="D207" s="17">
        <v>1</v>
      </c>
      <c r="E207" s="16" t="s">
        <v>154</v>
      </c>
      <c r="F207" s="31">
        <v>45291</v>
      </c>
      <c r="G207" s="9">
        <v>141.55000000000001</v>
      </c>
      <c r="H207" s="16" t="s">
        <v>298</v>
      </c>
      <c r="I207" s="4"/>
    </row>
    <row r="208" spans="1:9" s="8" customFormat="1" ht="11.25" customHeight="1" x14ac:dyDescent="0.25">
      <c r="A208" s="33" t="s">
        <v>257</v>
      </c>
      <c r="B208" s="18" t="s">
        <v>276</v>
      </c>
      <c r="C208" s="1" t="s">
        <v>302</v>
      </c>
      <c r="D208" s="17">
        <v>3</v>
      </c>
      <c r="E208" s="16" t="s">
        <v>154</v>
      </c>
      <c r="F208" s="31">
        <v>45291</v>
      </c>
      <c r="G208" s="9">
        <f>141.55*3</f>
        <v>424.65000000000003</v>
      </c>
      <c r="H208" s="16" t="s">
        <v>298</v>
      </c>
      <c r="I208" s="4"/>
    </row>
    <row r="209" spans="1:9" s="8" customFormat="1" ht="11.25" customHeight="1" x14ac:dyDescent="0.25">
      <c r="A209" s="33" t="s">
        <v>156</v>
      </c>
      <c r="B209" s="11" t="s">
        <v>62</v>
      </c>
      <c r="C209" s="1" t="s">
        <v>302</v>
      </c>
      <c r="D209" s="15">
        <v>7</v>
      </c>
      <c r="E209" s="16" t="s">
        <v>4</v>
      </c>
      <c r="F209" s="31">
        <v>45138</v>
      </c>
      <c r="G209" s="9">
        <v>11200</v>
      </c>
      <c r="H209" s="16" t="s">
        <v>298</v>
      </c>
      <c r="I209" s="4"/>
    </row>
    <row r="210" spans="1:9" s="8" customFormat="1" ht="11.25" customHeight="1" x14ac:dyDescent="0.25">
      <c r="A210" s="33" t="s">
        <v>257</v>
      </c>
      <c r="B210" s="11" t="s">
        <v>133</v>
      </c>
      <c r="C210" s="1" t="s">
        <v>302</v>
      </c>
      <c r="D210" s="17">
        <v>2</v>
      </c>
      <c r="E210" s="16" t="s">
        <v>10</v>
      </c>
      <c r="F210" s="31">
        <v>45291</v>
      </c>
      <c r="G210" s="9">
        <v>1057.5</v>
      </c>
      <c r="H210" s="16" t="s">
        <v>298</v>
      </c>
      <c r="I210" s="4"/>
    </row>
    <row r="211" spans="1:9" s="8" customFormat="1" ht="11.25" customHeight="1" x14ac:dyDescent="0.25">
      <c r="A211" s="33" t="s">
        <v>257</v>
      </c>
      <c r="B211" s="11" t="s">
        <v>133</v>
      </c>
      <c r="C211" s="1" t="s">
        <v>302</v>
      </c>
      <c r="D211" s="15">
        <v>1</v>
      </c>
      <c r="E211" s="16" t="s">
        <v>10</v>
      </c>
      <c r="F211" s="31">
        <v>45291</v>
      </c>
      <c r="G211" s="9">
        <v>1057.5</v>
      </c>
      <c r="H211" s="16" t="s">
        <v>298</v>
      </c>
      <c r="I211" s="4"/>
    </row>
    <row r="212" spans="1:9" s="8" customFormat="1" ht="11.25" customHeight="1" x14ac:dyDescent="0.25">
      <c r="A212" s="33" t="s">
        <v>257</v>
      </c>
      <c r="B212" s="18" t="s">
        <v>276</v>
      </c>
      <c r="C212" s="1" t="s">
        <v>302</v>
      </c>
      <c r="D212" s="17">
        <v>4</v>
      </c>
      <c r="E212" s="16" t="s">
        <v>10</v>
      </c>
      <c r="F212" s="31">
        <v>45291</v>
      </c>
      <c r="G212" s="9">
        <f>4*141.55</f>
        <v>566.20000000000005</v>
      </c>
      <c r="H212" s="16" t="s">
        <v>298</v>
      </c>
      <c r="I212" s="4"/>
    </row>
    <row r="213" spans="1:9" s="8" customFormat="1" ht="11.25" customHeight="1" x14ac:dyDescent="0.25">
      <c r="A213" s="33" t="s">
        <v>257</v>
      </c>
      <c r="B213" s="18" t="s">
        <v>166</v>
      </c>
      <c r="C213" s="1" t="s">
        <v>302</v>
      </c>
      <c r="D213" s="17">
        <v>3</v>
      </c>
      <c r="E213" s="16" t="s">
        <v>10</v>
      </c>
      <c r="F213" s="31">
        <v>45291</v>
      </c>
      <c r="G213" s="9">
        <v>159.9</v>
      </c>
      <c r="H213" s="16" t="s">
        <v>298</v>
      </c>
      <c r="I213" s="4"/>
    </row>
    <row r="214" spans="1:9" s="8" customFormat="1" ht="11.25" customHeight="1" x14ac:dyDescent="0.25">
      <c r="A214" s="33" t="s">
        <v>156</v>
      </c>
      <c r="B214" s="11" t="s">
        <v>37</v>
      </c>
      <c r="C214" s="1" t="s">
        <v>302</v>
      </c>
      <c r="D214" s="15">
        <v>7</v>
      </c>
      <c r="E214" s="16" t="s">
        <v>10</v>
      </c>
      <c r="F214" s="31">
        <v>45199</v>
      </c>
      <c r="G214" s="9">
        <v>10475.5</v>
      </c>
      <c r="H214" s="16" t="s">
        <v>298</v>
      </c>
      <c r="I214" s="4"/>
    </row>
    <row r="215" spans="1:9" s="8" customFormat="1" ht="11.25" customHeight="1" x14ac:dyDescent="0.25">
      <c r="A215" s="33" t="s">
        <v>156</v>
      </c>
      <c r="B215" s="11" t="s">
        <v>38</v>
      </c>
      <c r="C215" s="1" t="s">
        <v>302</v>
      </c>
      <c r="D215" s="15">
        <v>7</v>
      </c>
      <c r="E215" s="16" t="s">
        <v>10</v>
      </c>
      <c r="F215" s="31">
        <v>45199</v>
      </c>
      <c r="G215" s="9">
        <v>8134</v>
      </c>
      <c r="H215" s="16" t="s">
        <v>298</v>
      </c>
      <c r="I215" s="4"/>
    </row>
    <row r="216" spans="1:9" s="8" customFormat="1" ht="11.25" customHeight="1" x14ac:dyDescent="0.25">
      <c r="A216" s="33" t="s">
        <v>156</v>
      </c>
      <c r="B216" s="11" t="s">
        <v>33</v>
      </c>
      <c r="C216" s="1" t="s">
        <v>302</v>
      </c>
      <c r="D216" s="15">
        <v>2</v>
      </c>
      <c r="E216" s="16" t="s">
        <v>10</v>
      </c>
      <c r="F216" s="31">
        <v>45199</v>
      </c>
      <c r="G216" s="9">
        <v>2993</v>
      </c>
      <c r="H216" s="16" t="s">
        <v>298</v>
      </c>
      <c r="I216" s="4"/>
    </row>
    <row r="217" spans="1:9" s="8" customFormat="1" ht="11.25" customHeight="1" x14ac:dyDescent="0.25">
      <c r="A217" s="33" t="s">
        <v>156</v>
      </c>
      <c r="B217" s="11" t="s">
        <v>34</v>
      </c>
      <c r="C217" s="1" t="s">
        <v>302</v>
      </c>
      <c r="D217" s="15">
        <v>2</v>
      </c>
      <c r="E217" s="16" t="s">
        <v>10</v>
      </c>
      <c r="F217" s="31">
        <v>45199</v>
      </c>
      <c r="G217" s="9">
        <f>1134*2</f>
        <v>2268</v>
      </c>
      <c r="H217" s="16" t="s">
        <v>298</v>
      </c>
      <c r="I217" s="4"/>
    </row>
    <row r="218" spans="1:9" s="8" customFormat="1" ht="11.25" customHeight="1" x14ac:dyDescent="0.25">
      <c r="A218" s="33" t="s">
        <v>156</v>
      </c>
      <c r="B218" s="11" t="s">
        <v>39</v>
      </c>
      <c r="C218" s="1" t="s">
        <v>302</v>
      </c>
      <c r="D218" s="15">
        <v>5</v>
      </c>
      <c r="E218" s="16" t="s">
        <v>10</v>
      </c>
      <c r="F218" s="31">
        <v>45199</v>
      </c>
      <c r="G218" s="9">
        <v>7000</v>
      </c>
      <c r="H218" s="16" t="s">
        <v>298</v>
      </c>
      <c r="I218" s="4"/>
    </row>
    <row r="219" spans="1:9" s="8" customFormat="1" ht="11.25" customHeight="1" x14ac:dyDescent="0.25">
      <c r="A219" s="33" t="s">
        <v>156</v>
      </c>
      <c r="B219" s="11" t="s">
        <v>40</v>
      </c>
      <c r="C219" s="1" t="s">
        <v>302</v>
      </c>
      <c r="D219" s="15">
        <v>9</v>
      </c>
      <c r="E219" s="16" t="s">
        <v>10</v>
      </c>
      <c r="F219" s="31">
        <v>45199</v>
      </c>
      <c r="G219" s="9">
        <v>10581</v>
      </c>
      <c r="H219" s="16" t="s">
        <v>298</v>
      </c>
      <c r="I219" s="4"/>
    </row>
    <row r="220" spans="1:9" s="8" customFormat="1" ht="11.25" customHeight="1" x14ac:dyDescent="0.25">
      <c r="A220" s="33" t="s">
        <v>156</v>
      </c>
      <c r="B220" s="11" t="s">
        <v>41</v>
      </c>
      <c r="C220" s="1" t="s">
        <v>302</v>
      </c>
      <c r="D220" s="15">
        <v>4</v>
      </c>
      <c r="E220" s="16" t="s">
        <v>10</v>
      </c>
      <c r="F220" s="31">
        <v>45199</v>
      </c>
      <c r="G220" s="9">
        <v>7200</v>
      </c>
      <c r="H220" s="16" t="s">
        <v>298</v>
      </c>
      <c r="I220" s="4"/>
    </row>
    <row r="221" spans="1:9" s="8" customFormat="1" ht="11.25" customHeight="1" x14ac:dyDescent="0.25">
      <c r="A221" s="33" t="s">
        <v>156</v>
      </c>
      <c r="B221" s="11" t="s">
        <v>42</v>
      </c>
      <c r="C221" s="1" t="s">
        <v>302</v>
      </c>
      <c r="D221" s="15">
        <v>3</v>
      </c>
      <c r="E221" s="16" t="s">
        <v>10</v>
      </c>
      <c r="F221" s="31">
        <v>45199</v>
      </c>
      <c r="G221" s="9">
        <v>3673.33</v>
      </c>
      <c r="H221" s="16" t="s">
        <v>298</v>
      </c>
      <c r="I221" s="4"/>
    </row>
    <row r="222" spans="1:9" s="8" customFormat="1" ht="11.25" customHeight="1" x14ac:dyDescent="0.25">
      <c r="A222" s="33" t="s">
        <v>156</v>
      </c>
      <c r="B222" s="11" t="s">
        <v>43</v>
      </c>
      <c r="C222" s="1" t="s">
        <v>302</v>
      </c>
      <c r="D222" s="15">
        <v>4</v>
      </c>
      <c r="E222" s="16" t="s">
        <v>10</v>
      </c>
      <c r="F222" s="31">
        <v>45291</v>
      </c>
      <c r="G222" s="9">
        <v>4989.6000000000004</v>
      </c>
      <c r="H222" s="16" t="s">
        <v>298</v>
      </c>
      <c r="I222" s="4"/>
    </row>
    <row r="223" spans="1:9" s="8" customFormat="1" ht="11.25" customHeight="1" x14ac:dyDescent="0.25">
      <c r="A223" s="33" t="s">
        <v>156</v>
      </c>
      <c r="B223" s="11" t="s">
        <v>44</v>
      </c>
      <c r="C223" s="1" t="s">
        <v>302</v>
      </c>
      <c r="D223" s="15">
        <v>4</v>
      </c>
      <c r="E223" s="16" t="s">
        <v>10</v>
      </c>
      <c r="F223" s="31">
        <v>45291</v>
      </c>
      <c r="G223" s="9">
        <v>7499</v>
      </c>
      <c r="H223" s="16" t="s">
        <v>298</v>
      </c>
      <c r="I223" s="4"/>
    </row>
    <row r="224" spans="1:9" s="8" customFormat="1" ht="11.25" customHeight="1" x14ac:dyDescent="0.25">
      <c r="A224" s="33" t="s">
        <v>156</v>
      </c>
      <c r="B224" s="11" t="s">
        <v>45</v>
      </c>
      <c r="C224" s="1" t="s">
        <v>302</v>
      </c>
      <c r="D224" s="15">
        <v>4</v>
      </c>
      <c r="E224" s="16" t="s">
        <v>10</v>
      </c>
      <c r="F224" s="31">
        <v>45291</v>
      </c>
      <c r="G224" s="9">
        <v>2820</v>
      </c>
      <c r="H224" s="16" t="s">
        <v>298</v>
      </c>
      <c r="I224" s="4"/>
    </row>
    <row r="225" spans="1:9" s="8" customFormat="1" ht="11.25" customHeight="1" x14ac:dyDescent="0.25">
      <c r="A225" s="33" t="s">
        <v>156</v>
      </c>
      <c r="B225" s="11" t="s">
        <v>46</v>
      </c>
      <c r="C225" s="1" t="s">
        <v>302</v>
      </c>
      <c r="D225" s="15">
        <v>4</v>
      </c>
      <c r="E225" s="16" t="s">
        <v>10</v>
      </c>
      <c r="F225" s="31">
        <v>45199</v>
      </c>
      <c r="G225" s="9">
        <v>3160</v>
      </c>
      <c r="H225" s="16" t="s">
        <v>298</v>
      </c>
      <c r="I225" s="4"/>
    </row>
    <row r="226" spans="1:9" s="8" customFormat="1" ht="11.25" customHeight="1" x14ac:dyDescent="0.25">
      <c r="A226" s="33" t="s">
        <v>156</v>
      </c>
      <c r="B226" s="11" t="s">
        <v>48</v>
      </c>
      <c r="C226" s="1" t="s">
        <v>302</v>
      </c>
      <c r="D226" s="15">
        <v>1</v>
      </c>
      <c r="E226" s="16" t="s">
        <v>10</v>
      </c>
      <c r="F226" s="31">
        <v>45291</v>
      </c>
      <c r="G226" s="9">
        <v>102.96</v>
      </c>
      <c r="H226" s="16" t="s">
        <v>298</v>
      </c>
      <c r="I226" s="4"/>
    </row>
    <row r="227" spans="1:9" s="8" customFormat="1" ht="11.25" customHeight="1" x14ac:dyDescent="0.25">
      <c r="A227" s="33" t="s">
        <v>156</v>
      </c>
      <c r="B227" s="11" t="s">
        <v>49</v>
      </c>
      <c r="C227" s="1" t="s">
        <v>302</v>
      </c>
      <c r="D227" s="15">
        <v>1</v>
      </c>
      <c r="E227" s="16" t="s">
        <v>10</v>
      </c>
      <c r="F227" s="31">
        <v>45291</v>
      </c>
      <c r="G227" s="9">
        <v>1064</v>
      </c>
      <c r="H227" s="16" t="s">
        <v>298</v>
      </c>
      <c r="I227" s="4"/>
    </row>
    <row r="228" spans="1:9" s="8" customFormat="1" ht="11.25" customHeight="1" x14ac:dyDescent="0.25">
      <c r="A228" s="33" t="s">
        <v>156</v>
      </c>
      <c r="B228" s="11" t="s">
        <v>50</v>
      </c>
      <c r="C228" s="1" t="s">
        <v>302</v>
      </c>
      <c r="D228" s="15">
        <v>1</v>
      </c>
      <c r="E228" s="16" t="s">
        <v>10</v>
      </c>
      <c r="F228" s="31">
        <v>45291</v>
      </c>
      <c r="G228" s="9">
        <v>15045</v>
      </c>
      <c r="H228" s="16" t="s">
        <v>298</v>
      </c>
      <c r="I228" s="4"/>
    </row>
    <row r="229" spans="1:9" s="8" customFormat="1" ht="11.25" customHeight="1" x14ac:dyDescent="0.25">
      <c r="A229" s="33" t="s">
        <v>156</v>
      </c>
      <c r="B229" s="11" t="s">
        <v>51</v>
      </c>
      <c r="C229" s="1" t="s">
        <v>302</v>
      </c>
      <c r="D229" s="15">
        <v>1</v>
      </c>
      <c r="E229" s="16" t="s">
        <v>10</v>
      </c>
      <c r="F229" s="31">
        <v>45291</v>
      </c>
      <c r="G229" s="9">
        <f>19980/2</f>
        <v>9990</v>
      </c>
      <c r="H229" s="16" t="s">
        <v>298</v>
      </c>
      <c r="I229" s="4"/>
    </row>
    <row r="230" spans="1:9" s="8" customFormat="1" ht="11.25" customHeight="1" x14ac:dyDescent="0.25">
      <c r="A230" s="33" t="s">
        <v>257</v>
      </c>
      <c r="B230" s="11" t="s">
        <v>52</v>
      </c>
      <c r="C230" s="1" t="s">
        <v>302</v>
      </c>
      <c r="D230" s="15">
        <v>1</v>
      </c>
      <c r="E230" s="16" t="s">
        <v>10</v>
      </c>
      <c r="F230" s="31">
        <v>45169</v>
      </c>
      <c r="G230" s="9">
        <v>213.93</v>
      </c>
      <c r="H230" s="16" t="s">
        <v>298</v>
      </c>
      <c r="I230" s="4"/>
    </row>
    <row r="231" spans="1:9" s="8" customFormat="1" ht="11.25" customHeight="1" x14ac:dyDescent="0.25">
      <c r="A231" s="33" t="s">
        <v>257</v>
      </c>
      <c r="B231" s="11" t="s">
        <v>53</v>
      </c>
      <c r="C231" s="1" t="s">
        <v>302</v>
      </c>
      <c r="D231" s="15">
        <v>1</v>
      </c>
      <c r="E231" s="16" t="s">
        <v>10</v>
      </c>
      <c r="F231" s="31">
        <v>45169</v>
      </c>
      <c r="G231" s="9">
        <v>127.7</v>
      </c>
      <c r="H231" s="16" t="s">
        <v>298</v>
      </c>
      <c r="I231" s="4"/>
    </row>
    <row r="232" spans="1:9" s="8" customFormat="1" ht="11.25" customHeight="1" x14ac:dyDescent="0.25">
      <c r="A232" s="33" t="s">
        <v>257</v>
      </c>
      <c r="B232" s="11" t="s">
        <v>54</v>
      </c>
      <c r="C232" s="1" t="s">
        <v>302</v>
      </c>
      <c r="D232" s="15">
        <v>1</v>
      </c>
      <c r="E232" s="16" t="s">
        <v>10</v>
      </c>
      <c r="F232" s="31">
        <v>45169</v>
      </c>
      <c r="G232" s="9">
        <v>144</v>
      </c>
      <c r="H232" s="16" t="s">
        <v>298</v>
      </c>
      <c r="I232" s="4"/>
    </row>
    <row r="233" spans="1:9" s="8" customFormat="1" ht="11.25" customHeight="1" x14ac:dyDescent="0.25">
      <c r="A233" s="33" t="s">
        <v>257</v>
      </c>
      <c r="B233" s="11" t="s">
        <v>55</v>
      </c>
      <c r="C233" s="1" t="s">
        <v>302</v>
      </c>
      <c r="D233" s="15">
        <v>1</v>
      </c>
      <c r="E233" s="16" t="s">
        <v>10</v>
      </c>
      <c r="F233" s="31">
        <v>45169</v>
      </c>
      <c r="G233" s="9">
        <v>209.9</v>
      </c>
      <c r="H233" s="16" t="s">
        <v>298</v>
      </c>
      <c r="I233" s="4"/>
    </row>
    <row r="234" spans="1:9" s="8" customFormat="1" ht="11.25" customHeight="1" x14ac:dyDescent="0.25">
      <c r="A234" s="33" t="s">
        <v>257</v>
      </c>
      <c r="B234" s="11" t="s">
        <v>56</v>
      </c>
      <c r="C234" s="1" t="s">
        <v>302</v>
      </c>
      <c r="D234" s="15">
        <v>1</v>
      </c>
      <c r="E234" s="16" t="s">
        <v>10</v>
      </c>
      <c r="F234" s="31">
        <v>45169</v>
      </c>
      <c r="G234" s="9">
        <v>169.9</v>
      </c>
      <c r="H234" s="16" t="s">
        <v>298</v>
      </c>
      <c r="I234" s="4"/>
    </row>
    <row r="235" spans="1:9" s="8" customFormat="1" ht="11.25" customHeight="1" x14ac:dyDescent="0.25">
      <c r="A235" s="33" t="s">
        <v>257</v>
      </c>
      <c r="B235" s="11" t="s">
        <v>57</v>
      </c>
      <c r="C235" s="1" t="s">
        <v>302</v>
      </c>
      <c r="D235" s="15">
        <v>1</v>
      </c>
      <c r="E235" s="16" t="s">
        <v>10</v>
      </c>
      <c r="F235" s="31">
        <v>45169</v>
      </c>
      <c r="G235" s="9">
        <v>170.24</v>
      </c>
      <c r="H235" s="16" t="s">
        <v>298</v>
      </c>
      <c r="I235" s="4"/>
    </row>
    <row r="236" spans="1:9" s="8" customFormat="1" ht="11.25" customHeight="1" x14ac:dyDescent="0.25">
      <c r="A236" s="33" t="s">
        <v>257</v>
      </c>
      <c r="B236" s="11" t="s">
        <v>58</v>
      </c>
      <c r="C236" s="1" t="s">
        <v>302</v>
      </c>
      <c r="D236" s="15">
        <v>1</v>
      </c>
      <c r="E236" s="16" t="s">
        <v>10</v>
      </c>
      <c r="F236" s="31">
        <v>45169</v>
      </c>
      <c r="G236" s="9">
        <v>238.22</v>
      </c>
      <c r="H236" s="16" t="s">
        <v>298</v>
      </c>
      <c r="I236" s="4"/>
    </row>
    <row r="237" spans="1:9" s="8" customFormat="1" ht="11.25" customHeight="1" x14ac:dyDescent="0.25">
      <c r="A237" s="33" t="s">
        <v>257</v>
      </c>
      <c r="B237" s="11" t="s">
        <v>59</v>
      </c>
      <c r="C237" s="1" t="s">
        <v>302</v>
      </c>
      <c r="D237" s="15">
        <v>1</v>
      </c>
      <c r="E237" s="16" t="s">
        <v>10</v>
      </c>
      <c r="F237" s="31">
        <v>45169</v>
      </c>
      <c r="G237" s="14">
        <v>136.83000000000001</v>
      </c>
      <c r="H237" s="16" t="s">
        <v>298</v>
      </c>
      <c r="I237" s="4"/>
    </row>
    <row r="238" spans="1:9" s="8" customFormat="1" ht="11.25" customHeight="1" x14ac:dyDescent="0.25">
      <c r="A238" s="33" t="s">
        <v>257</v>
      </c>
      <c r="B238" s="11" t="s">
        <v>60</v>
      </c>
      <c r="C238" s="1" t="s">
        <v>302</v>
      </c>
      <c r="D238" s="15">
        <v>1</v>
      </c>
      <c r="E238" s="16" t="s">
        <v>10</v>
      </c>
      <c r="F238" s="31">
        <v>45169</v>
      </c>
      <c r="G238" s="14">
        <v>226.9</v>
      </c>
      <c r="H238" s="16" t="s">
        <v>298</v>
      </c>
      <c r="I238" s="4"/>
    </row>
    <row r="239" spans="1:9" s="8" customFormat="1" ht="11.25" customHeight="1" x14ac:dyDescent="0.25">
      <c r="A239" s="33" t="s">
        <v>257</v>
      </c>
      <c r="B239" s="11" t="s">
        <v>61</v>
      </c>
      <c r="C239" s="1" t="s">
        <v>302</v>
      </c>
      <c r="D239" s="15">
        <v>1</v>
      </c>
      <c r="E239" s="16" t="s">
        <v>10</v>
      </c>
      <c r="F239" s="31">
        <v>45169</v>
      </c>
      <c r="G239" s="14">
        <v>848</v>
      </c>
      <c r="H239" s="16" t="s">
        <v>298</v>
      </c>
      <c r="I239" s="4"/>
    </row>
    <row r="240" spans="1:9" s="8" customFormat="1" ht="11.25" customHeight="1" x14ac:dyDescent="0.25">
      <c r="A240" s="33" t="s">
        <v>156</v>
      </c>
      <c r="B240" s="11" t="s">
        <v>62</v>
      </c>
      <c r="C240" s="1" t="s">
        <v>302</v>
      </c>
      <c r="D240" s="15">
        <v>7</v>
      </c>
      <c r="E240" s="16" t="s">
        <v>10</v>
      </c>
      <c r="F240" s="31">
        <v>45199</v>
      </c>
      <c r="G240" s="14">
        <v>17115</v>
      </c>
      <c r="H240" s="16" t="s">
        <v>298</v>
      </c>
      <c r="I240" s="4"/>
    </row>
    <row r="241" spans="1:9" s="8" customFormat="1" ht="11.25" customHeight="1" x14ac:dyDescent="0.25">
      <c r="A241" s="33" t="s">
        <v>156</v>
      </c>
      <c r="B241" s="11" t="s">
        <v>63</v>
      </c>
      <c r="C241" s="1" t="s">
        <v>302</v>
      </c>
      <c r="D241" s="15">
        <v>7</v>
      </c>
      <c r="E241" s="16" t="s">
        <v>10</v>
      </c>
      <c r="F241" s="31">
        <v>45199</v>
      </c>
      <c r="G241" s="14">
        <v>8341.5</v>
      </c>
      <c r="H241" s="16" t="s">
        <v>298</v>
      </c>
      <c r="I241" s="4"/>
    </row>
    <row r="242" spans="1:9" s="8" customFormat="1" ht="11.25" customHeight="1" x14ac:dyDescent="0.25">
      <c r="A242" s="33" t="s">
        <v>156</v>
      </c>
      <c r="B242" s="11" t="s">
        <v>64</v>
      </c>
      <c r="C242" s="1" t="s">
        <v>302</v>
      </c>
      <c r="D242" s="15">
        <v>7</v>
      </c>
      <c r="E242" s="16" t="s">
        <v>10</v>
      </c>
      <c r="F242" s="31">
        <v>45199</v>
      </c>
      <c r="G242" s="14">
        <v>8500</v>
      </c>
      <c r="H242" s="16" t="s">
        <v>298</v>
      </c>
      <c r="I242" s="4"/>
    </row>
    <row r="243" spans="1:9" s="8" customFormat="1" ht="11.25" customHeight="1" x14ac:dyDescent="0.25">
      <c r="A243" s="33" t="s">
        <v>257</v>
      </c>
      <c r="B243" s="11" t="s">
        <v>264</v>
      </c>
      <c r="C243" s="1" t="s">
        <v>302</v>
      </c>
      <c r="D243" s="15">
        <v>115</v>
      </c>
      <c r="E243" s="16" t="s">
        <v>155</v>
      </c>
      <c r="F243" s="31">
        <v>45138</v>
      </c>
      <c r="G243" s="14">
        <f>115*7850</f>
        <v>902750</v>
      </c>
      <c r="H243" s="16" t="s">
        <v>298</v>
      </c>
      <c r="I243" s="4"/>
    </row>
    <row r="244" spans="1:9" s="8" customFormat="1" ht="11.25" customHeight="1" x14ac:dyDescent="0.25">
      <c r="A244" s="33" t="s">
        <v>257</v>
      </c>
      <c r="B244" s="11" t="s">
        <v>133</v>
      </c>
      <c r="C244" s="1" t="s">
        <v>302</v>
      </c>
      <c r="D244" s="17">
        <v>6</v>
      </c>
      <c r="E244" s="16" t="s">
        <v>155</v>
      </c>
      <c r="F244" s="31">
        <v>45291</v>
      </c>
      <c r="G244" s="14">
        <v>1057.5</v>
      </c>
      <c r="H244" s="16" t="s">
        <v>298</v>
      </c>
      <c r="I244" s="4"/>
    </row>
    <row r="245" spans="1:9" s="8" customFormat="1" ht="11.25" customHeight="1" x14ac:dyDescent="0.25">
      <c r="A245" s="33" t="s">
        <v>257</v>
      </c>
      <c r="B245" s="18" t="s">
        <v>276</v>
      </c>
      <c r="C245" s="1" t="s">
        <v>302</v>
      </c>
      <c r="D245" s="17">
        <v>1</v>
      </c>
      <c r="E245" s="16" t="s">
        <v>155</v>
      </c>
      <c r="F245" s="31">
        <v>45291</v>
      </c>
      <c r="G245" s="14">
        <v>141.55000000000001</v>
      </c>
      <c r="H245" s="16" t="s">
        <v>298</v>
      </c>
      <c r="I245" s="4"/>
    </row>
    <row r="246" spans="1:9" s="8" customFormat="1" ht="11.25" customHeight="1" x14ac:dyDescent="0.25">
      <c r="A246" s="33" t="s">
        <v>257</v>
      </c>
      <c r="B246" s="18" t="s">
        <v>276</v>
      </c>
      <c r="C246" s="1" t="s">
        <v>302</v>
      </c>
      <c r="D246" s="17">
        <v>1</v>
      </c>
      <c r="E246" s="16" t="s">
        <v>155</v>
      </c>
      <c r="F246" s="31">
        <v>45291</v>
      </c>
      <c r="G246" s="14">
        <v>141.55000000000001</v>
      </c>
      <c r="H246" s="16" t="s">
        <v>298</v>
      </c>
      <c r="I246" s="4"/>
    </row>
    <row r="247" spans="1:9" s="8" customFormat="1" ht="11.25" customHeight="1" x14ac:dyDescent="0.25">
      <c r="A247" s="33" t="s">
        <v>257</v>
      </c>
      <c r="B247" s="11" t="s">
        <v>1</v>
      </c>
      <c r="C247" s="1" t="s">
        <v>302</v>
      </c>
      <c r="D247" s="15">
        <v>1</v>
      </c>
      <c r="E247" s="16" t="s">
        <v>155</v>
      </c>
      <c r="F247" s="31">
        <v>45291</v>
      </c>
      <c r="G247" s="14">
        <v>807.49</v>
      </c>
      <c r="H247" s="16" t="s">
        <v>298</v>
      </c>
      <c r="I247" s="4"/>
    </row>
    <row r="248" spans="1:9" s="8" customFormat="1" ht="11.25" customHeight="1" x14ac:dyDescent="0.25">
      <c r="A248" s="33" t="s">
        <v>156</v>
      </c>
      <c r="B248" s="11" t="s">
        <v>65</v>
      </c>
      <c r="C248" s="1" t="s">
        <v>302</v>
      </c>
      <c r="D248" s="15">
        <v>1</v>
      </c>
      <c r="E248" s="16" t="s">
        <v>155</v>
      </c>
      <c r="F248" s="31">
        <v>45169</v>
      </c>
      <c r="G248" s="14">
        <v>13000</v>
      </c>
      <c r="H248" s="16" t="s">
        <v>298</v>
      </c>
      <c r="I248" s="4"/>
    </row>
    <row r="249" spans="1:9" s="8" customFormat="1" ht="11.25" customHeight="1" x14ac:dyDescent="0.25">
      <c r="A249" s="33" t="s">
        <v>156</v>
      </c>
      <c r="B249" s="11" t="s">
        <v>66</v>
      </c>
      <c r="C249" s="1" t="s">
        <v>302</v>
      </c>
      <c r="D249" s="15">
        <v>1</v>
      </c>
      <c r="E249" s="16" t="s">
        <v>155</v>
      </c>
      <c r="F249" s="31">
        <v>45199</v>
      </c>
      <c r="G249" s="14">
        <v>30696</v>
      </c>
      <c r="H249" s="16" t="s">
        <v>298</v>
      </c>
      <c r="I249" s="4"/>
    </row>
    <row r="250" spans="1:9" s="8" customFormat="1" ht="11.25" customHeight="1" x14ac:dyDescent="0.25">
      <c r="A250" s="33" t="s">
        <v>156</v>
      </c>
      <c r="B250" s="11" t="s">
        <v>67</v>
      </c>
      <c r="C250" s="1" t="s">
        <v>302</v>
      </c>
      <c r="D250" s="15">
        <v>1</v>
      </c>
      <c r="E250" s="16" t="s">
        <v>155</v>
      </c>
      <c r="F250" s="31">
        <v>45291</v>
      </c>
      <c r="G250" s="14">
        <v>50000</v>
      </c>
      <c r="H250" s="16" t="s">
        <v>298</v>
      </c>
      <c r="I250" s="4"/>
    </row>
    <row r="251" spans="1:9" s="8" customFormat="1" ht="11.25" customHeight="1" x14ac:dyDescent="0.25">
      <c r="A251" s="33" t="s">
        <v>156</v>
      </c>
      <c r="B251" s="11" t="s">
        <v>68</v>
      </c>
      <c r="C251" s="1" t="s">
        <v>302</v>
      </c>
      <c r="D251" s="15">
        <v>1</v>
      </c>
      <c r="E251" s="16" t="s">
        <v>155</v>
      </c>
      <c r="F251" s="31">
        <v>45291</v>
      </c>
      <c r="G251" s="14">
        <v>50000</v>
      </c>
      <c r="H251" s="16" t="s">
        <v>298</v>
      </c>
      <c r="I251" s="4"/>
    </row>
    <row r="252" spans="1:9" s="8" customFormat="1" ht="11.25" customHeight="1" x14ac:dyDescent="0.25">
      <c r="A252" s="33" t="s">
        <v>257</v>
      </c>
      <c r="B252" s="11" t="s">
        <v>162</v>
      </c>
      <c r="C252" s="1" t="s">
        <v>302</v>
      </c>
      <c r="D252" s="15">
        <v>1</v>
      </c>
      <c r="E252" s="16" t="s">
        <v>155</v>
      </c>
      <c r="F252" s="31">
        <v>45291</v>
      </c>
      <c r="G252" s="9">
        <v>130000</v>
      </c>
      <c r="H252" s="16" t="s">
        <v>298</v>
      </c>
      <c r="I252" s="4"/>
    </row>
    <row r="253" spans="1:9" s="8" customFormat="1" ht="11.25" customHeight="1" x14ac:dyDescent="0.25">
      <c r="A253" s="33" t="s">
        <v>257</v>
      </c>
      <c r="B253" s="11" t="s">
        <v>69</v>
      </c>
      <c r="C253" s="1" t="s">
        <v>302</v>
      </c>
      <c r="D253" s="15">
        <v>1</v>
      </c>
      <c r="E253" s="16" t="s">
        <v>155</v>
      </c>
      <c r="F253" s="31">
        <v>45291</v>
      </c>
      <c r="G253" s="9">
        <v>50000</v>
      </c>
      <c r="H253" s="16" t="s">
        <v>298</v>
      </c>
      <c r="I253" s="4"/>
    </row>
    <row r="254" spans="1:9" s="8" customFormat="1" ht="11.25" customHeight="1" x14ac:dyDescent="0.25">
      <c r="A254" s="33" t="s">
        <v>257</v>
      </c>
      <c r="B254" s="11" t="s">
        <v>158</v>
      </c>
      <c r="C254" s="1" t="s">
        <v>302</v>
      </c>
      <c r="D254" s="15">
        <v>2</v>
      </c>
      <c r="E254" s="16" t="s">
        <v>155</v>
      </c>
      <c r="F254" s="31">
        <v>45291</v>
      </c>
      <c r="G254" s="9">
        <v>120000</v>
      </c>
      <c r="H254" s="16" t="s">
        <v>298</v>
      </c>
      <c r="I254" s="4"/>
    </row>
    <row r="255" spans="1:9" s="8" customFormat="1" ht="11.25" customHeight="1" x14ac:dyDescent="0.25">
      <c r="A255" s="33" t="s">
        <v>257</v>
      </c>
      <c r="B255" s="11" t="s">
        <v>163</v>
      </c>
      <c r="C255" s="1" t="s">
        <v>302</v>
      </c>
      <c r="D255" s="15">
        <v>1</v>
      </c>
      <c r="E255" s="16" t="s">
        <v>155</v>
      </c>
      <c r="F255" s="31">
        <v>45230</v>
      </c>
      <c r="G255" s="9">
        <f>39590+68892</f>
        <v>108482</v>
      </c>
      <c r="H255" s="16" t="s">
        <v>298</v>
      </c>
      <c r="I255" s="4"/>
    </row>
    <row r="256" spans="1:9" s="8" customFormat="1" ht="11.25" customHeight="1" x14ac:dyDescent="0.25">
      <c r="A256" s="33" t="s">
        <v>156</v>
      </c>
      <c r="B256" s="11" t="s">
        <v>164</v>
      </c>
      <c r="C256" s="1" t="s">
        <v>302</v>
      </c>
      <c r="D256" s="15">
        <v>1</v>
      </c>
      <c r="E256" s="16" t="s">
        <v>155</v>
      </c>
      <c r="F256" s="31">
        <v>45230</v>
      </c>
      <c r="G256" s="9">
        <v>129000</v>
      </c>
      <c r="H256" s="16" t="s">
        <v>298</v>
      </c>
      <c r="I256" s="4"/>
    </row>
    <row r="257" spans="1:9" s="8" customFormat="1" ht="11.25" customHeight="1" x14ac:dyDescent="0.25">
      <c r="A257" s="33" t="s">
        <v>156</v>
      </c>
      <c r="B257" s="11" t="s">
        <v>70</v>
      </c>
      <c r="C257" s="1" t="s">
        <v>302</v>
      </c>
      <c r="D257" s="15">
        <v>1</v>
      </c>
      <c r="E257" s="16" t="s">
        <v>155</v>
      </c>
      <c r="F257" s="31">
        <v>45230</v>
      </c>
      <c r="G257" s="9">
        <f>156000/2</f>
        <v>78000</v>
      </c>
      <c r="H257" s="16" t="s">
        <v>298</v>
      </c>
      <c r="I257" s="4"/>
    </row>
    <row r="258" spans="1:9" s="8" customFormat="1" ht="11.25" customHeight="1" x14ac:dyDescent="0.25">
      <c r="A258" s="33" t="s">
        <v>156</v>
      </c>
      <c r="B258" s="11" t="s">
        <v>71</v>
      </c>
      <c r="C258" s="1" t="s">
        <v>302</v>
      </c>
      <c r="D258" s="15">
        <v>1</v>
      </c>
      <c r="E258" s="16" t="s">
        <v>155</v>
      </c>
      <c r="F258" s="31">
        <v>45230</v>
      </c>
      <c r="G258" s="9">
        <f>59760/2</f>
        <v>29880</v>
      </c>
      <c r="H258" s="16" t="s">
        <v>298</v>
      </c>
      <c r="I258" s="4"/>
    </row>
    <row r="259" spans="1:9" s="8" customFormat="1" ht="11.25" customHeight="1" x14ac:dyDescent="0.25">
      <c r="A259" s="33" t="s">
        <v>156</v>
      </c>
      <c r="B259" s="11" t="s">
        <v>72</v>
      </c>
      <c r="C259" s="1" t="s">
        <v>302</v>
      </c>
      <c r="D259" s="15">
        <v>1</v>
      </c>
      <c r="E259" s="16" t="s">
        <v>155</v>
      </c>
      <c r="F259" s="31">
        <v>45230</v>
      </c>
      <c r="G259" s="9">
        <f>55410.12/2</f>
        <v>27705.06</v>
      </c>
      <c r="H259" s="16" t="s">
        <v>298</v>
      </c>
      <c r="I259" s="4"/>
    </row>
    <row r="260" spans="1:9" s="8" customFormat="1" ht="11.25" customHeight="1" x14ac:dyDescent="0.25">
      <c r="A260" s="33" t="s">
        <v>156</v>
      </c>
      <c r="B260" s="11" t="s">
        <v>73</v>
      </c>
      <c r="C260" s="1" t="s">
        <v>302</v>
      </c>
      <c r="D260" s="15">
        <v>1</v>
      </c>
      <c r="E260" s="16" t="s">
        <v>155</v>
      </c>
      <c r="F260" s="31">
        <v>45291</v>
      </c>
      <c r="G260" s="9">
        <f>157600/2</f>
        <v>78800</v>
      </c>
      <c r="H260" s="16" t="s">
        <v>298</v>
      </c>
      <c r="I260" s="4"/>
    </row>
    <row r="261" spans="1:9" s="8" customFormat="1" ht="11.25" customHeight="1" x14ac:dyDescent="0.25">
      <c r="A261" s="33" t="s">
        <v>156</v>
      </c>
      <c r="B261" s="11" t="s">
        <v>74</v>
      </c>
      <c r="C261" s="1" t="s">
        <v>302</v>
      </c>
      <c r="D261" s="15">
        <v>1</v>
      </c>
      <c r="E261" s="16" t="s">
        <v>155</v>
      </c>
      <c r="F261" s="31">
        <v>45230</v>
      </c>
      <c r="G261" s="9">
        <f>66812/2</f>
        <v>33406</v>
      </c>
      <c r="H261" s="16" t="s">
        <v>298</v>
      </c>
      <c r="I261" s="4"/>
    </row>
    <row r="262" spans="1:9" s="8" customFormat="1" ht="11.25" customHeight="1" x14ac:dyDescent="0.25">
      <c r="A262" s="33" t="s">
        <v>156</v>
      </c>
      <c r="B262" s="11" t="s">
        <v>75</v>
      </c>
      <c r="C262" s="1" t="s">
        <v>302</v>
      </c>
      <c r="D262" s="15">
        <v>1</v>
      </c>
      <c r="E262" s="16" t="s">
        <v>155</v>
      </c>
      <c r="F262" s="31">
        <v>45230</v>
      </c>
      <c r="G262" s="9">
        <f>150000/2</f>
        <v>75000</v>
      </c>
      <c r="H262" s="16" t="s">
        <v>298</v>
      </c>
      <c r="I262" s="4"/>
    </row>
    <row r="263" spans="1:9" s="8" customFormat="1" ht="11.25" customHeight="1" x14ac:dyDescent="0.25">
      <c r="A263" s="33" t="s">
        <v>257</v>
      </c>
      <c r="B263" s="11" t="s">
        <v>131</v>
      </c>
      <c r="C263" s="1" t="s">
        <v>302</v>
      </c>
      <c r="D263" s="15">
        <v>6</v>
      </c>
      <c r="E263" s="16" t="s">
        <v>155</v>
      </c>
      <c r="F263" s="31">
        <v>45169</v>
      </c>
      <c r="G263" s="9">
        <v>3300</v>
      </c>
      <c r="H263" s="16" t="s">
        <v>298</v>
      </c>
      <c r="I263" s="4"/>
    </row>
    <row r="264" spans="1:9" s="8" customFormat="1" ht="11.25" customHeight="1" x14ac:dyDescent="0.25">
      <c r="A264" s="33" t="s">
        <v>257</v>
      </c>
      <c r="B264" s="11" t="s">
        <v>132</v>
      </c>
      <c r="C264" s="1" t="s">
        <v>302</v>
      </c>
      <c r="D264" s="15">
        <v>6</v>
      </c>
      <c r="E264" s="16" t="s">
        <v>155</v>
      </c>
      <c r="F264" s="31">
        <v>45291</v>
      </c>
      <c r="G264" s="9">
        <v>1036.8</v>
      </c>
      <c r="H264" s="16" t="s">
        <v>298</v>
      </c>
      <c r="I264" s="4"/>
    </row>
    <row r="265" spans="1:9" s="8" customFormat="1" ht="11.25" customHeight="1" x14ac:dyDescent="0.25">
      <c r="A265" s="33" t="s">
        <v>257</v>
      </c>
      <c r="B265" s="11" t="s">
        <v>133</v>
      </c>
      <c r="C265" s="1" t="s">
        <v>302</v>
      </c>
      <c r="D265" s="15">
        <v>1</v>
      </c>
      <c r="E265" s="16" t="s">
        <v>155</v>
      </c>
      <c r="F265" s="31">
        <v>45291</v>
      </c>
      <c r="G265" s="9">
        <v>1057.5</v>
      </c>
      <c r="H265" s="16" t="s">
        <v>298</v>
      </c>
      <c r="I265" s="4"/>
    </row>
    <row r="266" spans="1:9" s="8" customFormat="1" ht="11.25" customHeight="1" x14ac:dyDescent="0.25">
      <c r="A266" s="33" t="s">
        <v>257</v>
      </c>
      <c r="B266" s="11" t="s">
        <v>0</v>
      </c>
      <c r="C266" s="1" t="s">
        <v>302</v>
      </c>
      <c r="D266" s="15">
        <v>2</v>
      </c>
      <c r="E266" s="16" t="s">
        <v>155</v>
      </c>
      <c r="F266" s="31">
        <v>45291</v>
      </c>
      <c r="G266" s="9">
        <v>5700</v>
      </c>
      <c r="H266" s="16" t="s">
        <v>298</v>
      </c>
      <c r="I266" s="4"/>
    </row>
    <row r="267" spans="1:9" s="8" customFormat="1" ht="11.25" customHeight="1" x14ac:dyDescent="0.25">
      <c r="A267" s="33" t="s">
        <v>257</v>
      </c>
      <c r="B267" s="11" t="s">
        <v>134</v>
      </c>
      <c r="C267" s="1" t="s">
        <v>302</v>
      </c>
      <c r="D267" s="15">
        <v>1</v>
      </c>
      <c r="E267" s="16" t="s">
        <v>155</v>
      </c>
      <c r="F267" s="31">
        <v>45291</v>
      </c>
      <c r="G267" s="9">
        <v>3399</v>
      </c>
      <c r="H267" s="16" t="s">
        <v>298</v>
      </c>
      <c r="I267" s="4"/>
    </row>
    <row r="268" spans="1:9" s="8" customFormat="1" ht="11.25" customHeight="1" x14ac:dyDescent="0.25">
      <c r="A268" s="33" t="s">
        <v>257</v>
      </c>
      <c r="B268" s="11" t="s">
        <v>1</v>
      </c>
      <c r="C268" s="1" t="s">
        <v>302</v>
      </c>
      <c r="D268" s="15">
        <v>1</v>
      </c>
      <c r="E268" s="16" t="s">
        <v>155</v>
      </c>
      <c r="F268" s="31">
        <v>45291</v>
      </c>
      <c r="G268" s="9">
        <v>1599</v>
      </c>
      <c r="H268" s="16" t="s">
        <v>298</v>
      </c>
      <c r="I268" s="4"/>
    </row>
    <row r="269" spans="1:9" s="8" customFormat="1" ht="11.25" customHeight="1" x14ac:dyDescent="0.25">
      <c r="A269" s="33" t="s">
        <v>257</v>
      </c>
      <c r="B269" s="11" t="s">
        <v>135</v>
      </c>
      <c r="C269" s="1" t="s">
        <v>302</v>
      </c>
      <c r="D269" s="15">
        <v>6</v>
      </c>
      <c r="E269" s="16" t="s">
        <v>155</v>
      </c>
      <c r="F269" s="31">
        <v>45169</v>
      </c>
      <c r="G269" s="9">
        <v>25000</v>
      </c>
      <c r="H269" s="16" t="s">
        <v>298</v>
      </c>
      <c r="I269" s="4"/>
    </row>
    <row r="270" spans="1:9" s="8" customFormat="1" ht="11.25" customHeight="1" x14ac:dyDescent="0.25">
      <c r="A270" s="33" t="s">
        <v>257</v>
      </c>
      <c r="B270" s="11" t="s">
        <v>147</v>
      </c>
      <c r="C270" s="1" t="s">
        <v>302</v>
      </c>
      <c r="D270" s="15">
        <v>5</v>
      </c>
      <c r="E270" s="16" t="s">
        <v>155</v>
      </c>
      <c r="F270" s="31">
        <v>45138</v>
      </c>
      <c r="G270" s="9">
        <v>116.5</v>
      </c>
      <c r="H270" s="16" t="s">
        <v>298</v>
      </c>
      <c r="I270" s="4"/>
    </row>
    <row r="271" spans="1:9" s="8" customFormat="1" ht="11.25" customHeight="1" x14ac:dyDescent="0.25">
      <c r="A271" s="33" t="s">
        <v>257</v>
      </c>
      <c r="B271" s="11" t="s">
        <v>148</v>
      </c>
      <c r="C271" s="1" t="s">
        <v>302</v>
      </c>
      <c r="D271" s="15">
        <v>2</v>
      </c>
      <c r="E271" s="16" t="s">
        <v>155</v>
      </c>
      <c r="F271" s="31">
        <v>45138</v>
      </c>
      <c r="G271" s="9">
        <v>284.05</v>
      </c>
      <c r="H271" s="16" t="s">
        <v>298</v>
      </c>
      <c r="I271" s="4"/>
    </row>
    <row r="272" spans="1:9" s="8" customFormat="1" ht="11.25" customHeight="1" x14ac:dyDescent="0.25">
      <c r="A272" s="33" t="s">
        <v>257</v>
      </c>
      <c r="B272" s="11" t="s">
        <v>149</v>
      </c>
      <c r="C272" s="1" t="s">
        <v>302</v>
      </c>
      <c r="D272" s="15">
        <v>5</v>
      </c>
      <c r="E272" s="16" t="s">
        <v>155</v>
      </c>
      <c r="F272" s="31">
        <v>45138</v>
      </c>
      <c r="G272" s="9">
        <v>165</v>
      </c>
      <c r="H272" s="16" t="s">
        <v>298</v>
      </c>
      <c r="I272" s="4"/>
    </row>
    <row r="273" spans="1:9" s="8" customFormat="1" ht="11.25" customHeight="1" x14ac:dyDescent="0.25">
      <c r="A273" s="33" t="s">
        <v>257</v>
      </c>
      <c r="B273" s="11" t="s">
        <v>150</v>
      </c>
      <c r="C273" s="1" t="s">
        <v>302</v>
      </c>
      <c r="D273" s="15">
        <v>5</v>
      </c>
      <c r="E273" s="16" t="s">
        <v>155</v>
      </c>
      <c r="F273" s="31">
        <v>45138</v>
      </c>
      <c r="G273" s="9">
        <v>103.85</v>
      </c>
      <c r="H273" s="16" t="s">
        <v>298</v>
      </c>
      <c r="I273" s="4"/>
    </row>
    <row r="274" spans="1:9" s="8" customFormat="1" ht="11.25" customHeight="1" x14ac:dyDescent="0.25">
      <c r="A274" s="33" t="s">
        <v>257</v>
      </c>
      <c r="B274" s="11" t="s">
        <v>151</v>
      </c>
      <c r="C274" s="1" t="s">
        <v>302</v>
      </c>
      <c r="D274" s="15">
        <v>2</v>
      </c>
      <c r="E274" s="16" t="s">
        <v>155</v>
      </c>
      <c r="F274" s="31">
        <v>45138</v>
      </c>
      <c r="G274" s="9">
        <v>35.979999999999997</v>
      </c>
      <c r="H274" s="16" t="s">
        <v>298</v>
      </c>
      <c r="I274" s="4"/>
    </row>
    <row r="275" spans="1:9" s="8" customFormat="1" ht="11.25" customHeight="1" x14ac:dyDescent="0.25">
      <c r="A275" s="33" t="s">
        <v>257</v>
      </c>
      <c r="B275" s="11" t="s">
        <v>152</v>
      </c>
      <c r="C275" s="1" t="s">
        <v>302</v>
      </c>
      <c r="D275" s="15">
        <v>5</v>
      </c>
      <c r="E275" s="16" t="s">
        <v>155</v>
      </c>
      <c r="F275" s="31">
        <v>45138</v>
      </c>
      <c r="G275" s="9">
        <v>610</v>
      </c>
      <c r="H275" s="16" t="s">
        <v>298</v>
      </c>
      <c r="I275" s="4"/>
    </row>
    <row r="276" spans="1:9" s="22" customFormat="1" ht="15.75" customHeight="1" x14ac:dyDescent="0.25">
      <c r="A276" s="42"/>
      <c r="B276" s="43"/>
      <c r="C276" s="44"/>
      <c r="D276" s="45"/>
      <c r="E276" s="46"/>
      <c r="F276" s="23"/>
      <c r="G276" s="40">
        <f>SUM(G4:G275)</f>
        <v>6001895.4549999991</v>
      </c>
      <c r="H276" s="8"/>
    </row>
    <row r="279" spans="1:9" ht="12" x14ac:dyDescent="0.25">
      <c r="A279" s="52" t="s">
        <v>325</v>
      </c>
      <c r="B279" s="52"/>
      <c r="C279" s="52"/>
      <c r="D279" s="52"/>
      <c r="E279" s="52"/>
      <c r="F279" s="52"/>
      <c r="G279" s="52"/>
      <c r="H279" s="52"/>
      <c r="I279" s="52"/>
    </row>
    <row r="280" spans="1:9" ht="12" x14ac:dyDescent="0.25">
      <c r="A280" s="52" t="s">
        <v>326</v>
      </c>
      <c r="B280" s="52"/>
      <c r="C280" s="52"/>
      <c r="D280" s="52"/>
      <c r="E280" s="52"/>
      <c r="F280" s="52"/>
      <c r="G280" s="52"/>
      <c r="H280" s="52"/>
      <c r="I280" s="52"/>
    </row>
    <row r="283" spans="1:9" ht="12" x14ac:dyDescent="0.25">
      <c r="A283" s="51" t="s">
        <v>324</v>
      </c>
      <c r="B283" s="51"/>
      <c r="C283" s="51"/>
      <c r="D283" s="51"/>
      <c r="E283" s="51"/>
      <c r="F283" s="51"/>
      <c r="G283" s="51"/>
      <c r="H283" s="51"/>
      <c r="I283" s="51"/>
    </row>
    <row r="284" spans="1:9" ht="12" x14ac:dyDescent="0.25">
      <c r="A284" s="51" t="s">
        <v>322</v>
      </c>
      <c r="B284" s="51"/>
      <c r="C284" s="51"/>
      <c r="D284" s="51"/>
      <c r="E284" s="51"/>
      <c r="F284" s="51"/>
      <c r="G284" s="51"/>
      <c r="H284" s="51"/>
      <c r="I284" s="51"/>
    </row>
    <row r="285" spans="1:9" ht="12" x14ac:dyDescent="0.25">
      <c r="A285" s="51" t="s">
        <v>323</v>
      </c>
      <c r="B285" s="51"/>
      <c r="C285" s="51"/>
      <c r="D285" s="51"/>
      <c r="E285" s="51"/>
      <c r="F285" s="51"/>
      <c r="G285" s="51"/>
      <c r="H285" s="51"/>
      <c r="I285" s="51"/>
    </row>
  </sheetData>
  <autoFilter ref="A3:I276">
    <sortState ref="A4:I276">
      <sortCondition ref="E4:E276"/>
    </sortState>
  </autoFilter>
  <mergeCells count="6">
    <mergeCell ref="A1:I1"/>
    <mergeCell ref="A284:I284"/>
    <mergeCell ref="A285:I285"/>
    <mergeCell ref="A283:I283"/>
    <mergeCell ref="A279:I279"/>
    <mergeCell ref="A280:I280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"/>
  <sheetViews>
    <sheetView tabSelected="1" zoomScale="130" zoomScaleNormal="130" workbookViewId="0">
      <pane ySplit="3" topLeftCell="A304" activePane="bottomLeft" state="frozen"/>
      <selection activeCell="C1" sqref="C1"/>
      <selection pane="bottomLeft" activeCell="G304" sqref="G304"/>
    </sheetView>
  </sheetViews>
  <sheetFormatPr defaultRowHeight="11.25" x14ac:dyDescent="0.25"/>
  <cols>
    <col min="1" max="1" width="8.7109375" style="24" customWidth="1"/>
    <col min="2" max="2" width="49" style="43" customWidth="1"/>
    <col min="3" max="3" width="6.7109375" style="25" customWidth="1"/>
    <col min="4" max="4" width="7.28515625" style="6" customWidth="1"/>
    <col min="5" max="5" width="19.140625" style="7" customWidth="1"/>
    <col min="6" max="6" width="13.140625" style="23" customWidth="1"/>
    <col min="7" max="7" width="18.140625" style="10" customWidth="1"/>
    <col min="8" max="8" width="9.140625" style="5" customWidth="1"/>
    <col min="9" max="9" width="11" style="2" customWidth="1"/>
    <col min="10" max="16384" width="9.140625" style="2"/>
  </cols>
  <sheetData>
    <row r="1" spans="1:9" ht="18.75" x14ac:dyDescent="0.25">
      <c r="A1" s="50" t="s">
        <v>321</v>
      </c>
      <c r="B1" s="50"/>
      <c r="C1" s="50"/>
      <c r="D1" s="50"/>
      <c r="E1" s="50"/>
      <c r="F1" s="50"/>
      <c r="G1" s="50"/>
      <c r="H1" s="50"/>
      <c r="I1" s="50"/>
    </row>
    <row r="3" spans="1:9" ht="33.75" x14ac:dyDescent="0.25">
      <c r="A3" s="29" t="s">
        <v>299</v>
      </c>
      <c r="B3" s="26" t="s">
        <v>18</v>
      </c>
      <c r="C3" s="41" t="s">
        <v>301</v>
      </c>
      <c r="D3" s="30" t="s">
        <v>320</v>
      </c>
      <c r="E3" s="26" t="s">
        <v>22</v>
      </c>
      <c r="F3" s="26" t="s">
        <v>167</v>
      </c>
      <c r="G3" s="28" t="s">
        <v>255</v>
      </c>
      <c r="H3" s="27" t="s">
        <v>297</v>
      </c>
      <c r="I3" s="27" t="s">
        <v>300</v>
      </c>
    </row>
    <row r="4" spans="1:9" s="8" customFormat="1" x14ac:dyDescent="0.25">
      <c r="A4" s="33" t="s">
        <v>257</v>
      </c>
      <c r="B4" s="18" t="s">
        <v>165</v>
      </c>
      <c r="C4" s="1" t="s">
        <v>302</v>
      </c>
      <c r="D4" s="17">
        <v>1</v>
      </c>
      <c r="E4" s="16" t="s">
        <v>23</v>
      </c>
      <c r="F4" s="31">
        <v>45291</v>
      </c>
      <c r="G4" s="9">
        <v>370</v>
      </c>
      <c r="H4" s="16" t="s">
        <v>298</v>
      </c>
      <c r="I4" s="4"/>
    </row>
    <row r="5" spans="1:9" s="8" customFormat="1" x14ac:dyDescent="0.25">
      <c r="A5" s="33" t="s">
        <v>257</v>
      </c>
      <c r="B5" s="11" t="s">
        <v>133</v>
      </c>
      <c r="C5" s="1" t="s">
        <v>302</v>
      </c>
      <c r="D5" s="15">
        <v>1</v>
      </c>
      <c r="E5" s="16" t="s">
        <v>23</v>
      </c>
      <c r="F5" s="31">
        <v>45291</v>
      </c>
      <c r="G5" s="9">
        <v>550</v>
      </c>
      <c r="H5" s="16" t="s">
        <v>298</v>
      </c>
      <c r="I5" s="4"/>
    </row>
    <row r="6" spans="1:9" s="8" customFormat="1" x14ac:dyDescent="0.25">
      <c r="A6" s="33" t="s">
        <v>257</v>
      </c>
      <c r="B6" s="18" t="s">
        <v>295</v>
      </c>
      <c r="C6" s="1" t="s">
        <v>302</v>
      </c>
      <c r="D6" s="17">
        <v>1</v>
      </c>
      <c r="E6" s="16" t="s">
        <v>23</v>
      </c>
      <c r="F6" s="31">
        <v>45291</v>
      </c>
      <c r="G6" s="9">
        <v>489</v>
      </c>
      <c r="H6" s="16" t="s">
        <v>298</v>
      </c>
      <c r="I6" s="4"/>
    </row>
    <row r="7" spans="1:9" s="8" customFormat="1" x14ac:dyDescent="0.25">
      <c r="A7" s="33" t="s">
        <v>156</v>
      </c>
      <c r="B7" s="11" t="s">
        <v>25</v>
      </c>
      <c r="C7" s="1" t="s">
        <v>302</v>
      </c>
      <c r="D7" s="15">
        <v>160</v>
      </c>
      <c r="E7" s="16" t="s">
        <v>23</v>
      </c>
      <c r="F7" s="31">
        <v>45169</v>
      </c>
      <c r="G7" s="9">
        <f>285*160</f>
        <v>45600</v>
      </c>
      <c r="H7" s="16" t="s">
        <v>298</v>
      </c>
      <c r="I7" s="4"/>
    </row>
    <row r="8" spans="1:9" s="8" customFormat="1" ht="33.75" x14ac:dyDescent="0.25">
      <c r="A8" s="33" t="s">
        <v>156</v>
      </c>
      <c r="B8" s="18" t="s">
        <v>183</v>
      </c>
      <c r="C8" s="1" t="s">
        <v>302</v>
      </c>
      <c r="D8" s="17">
        <v>1</v>
      </c>
      <c r="E8" s="16" t="s">
        <v>23</v>
      </c>
      <c r="F8" s="31">
        <v>45138</v>
      </c>
      <c r="G8" s="9">
        <f>11502.95*6</f>
        <v>69017.700000000012</v>
      </c>
      <c r="H8" s="16" t="s">
        <v>298</v>
      </c>
      <c r="I8" s="4"/>
    </row>
    <row r="9" spans="1:9" s="8" customFormat="1" ht="56.25" x14ac:dyDescent="0.25">
      <c r="A9" s="33" t="s">
        <v>156</v>
      </c>
      <c r="B9" s="11" t="s">
        <v>26</v>
      </c>
      <c r="C9" s="1" t="s">
        <v>302</v>
      </c>
      <c r="D9" s="15">
        <v>1</v>
      </c>
      <c r="E9" s="16" t="s">
        <v>23</v>
      </c>
      <c r="F9" s="31">
        <v>45138</v>
      </c>
      <c r="G9" s="9">
        <f>1300*6</f>
        <v>7800</v>
      </c>
      <c r="H9" s="16" t="s">
        <v>298</v>
      </c>
      <c r="I9" s="4"/>
    </row>
    <row r="10" spans="1:9" s="8" customFormat="1" ht="22.5" x14ac:dyDescent="0.25">
      <c r="A10" s="33" t="s">
        <v>156</v>
      </c>
      <c r="B10" s="11" t="s">
        <v>27</v>
      </c>
      <c r="C10" s="1" t="s">
        <v>302</v>
      </c>
      <c r="D10" s="15">
        <v>1</v>
      </c>
      <c r="E10" s="16" t="s">
        <v>23</v>
      </c>
      <c r="F10" s="31">
        <v>45199</v>
      </c>
      <c r="G10" s="9">
        <f>73200/2</f>
        <v>36600</v>
      </c>
      <c r="H10" s="16" t="s">
        <v>298</v>
      </c>
      <c r="I10" s="4"/>
    </row>
    <row r="11" spans="1:9" s="8" customFormat="1" ht="33.75" x14ac:dyDescent="0.25">
      <c r="A11" s="33" t="s">
        <v>156</v>
      </c>
      <c r="B11" s="11" t="s">
        <v>28</v>
      </c>
      <c r="C11" s="1" t="s">
        <v>302</v>
      </c>
      <c r="D11" s="15">
        <v>1</v>
      </c>
      <c r="E11" s="16" t="s">
        <v>23</v>
      </c>
      <c r="F11" s="31">
        <v>45169</v>
      </c>
      <c r="G11" s="9">
        <f>108720*6</f>
        <v>652320</v>
      </c>
      <c r="H11" s="16" t="s">
        <v>298</v>
      </c>
      <c r="I11" s="4"/>
    </row>
    <row r="12" spans="1:9" s="8" customFormat="1" ht="22.5" x14ac:dyDescent="0.25">
      <c r="A12" s="33" t="s">
        <v>156</v>
      </c>
      <c r="B12" s="11" t="s">
        <v>29</v>
      </c>
      <c r="C12" s="1" t="s">
        <v>302</v>
      </c>
      <c r="D12" s="15">
        <v>1</v>
      </c>
      <c r="E12" s="16" t="s">
        <v>23</v>
      </c>
      <c r="F12" s="31">
        <v>45138</v>
      </c>
      <c r="G12" s="9">
        <f>9000/2</f>
        <v>4500</v>
      </c>
      <c r="H12" s="16" t="s">
        <v>298</v>
      </c>
      <c r="I12" s="4"/>
    </row>
    <row r="13" spans="1:9" s="8" customFormat="1" ht="33.75" x14ac:dyDescent="0.25">
      <c r="A13" s="33" t="s">
        <v>156</v>
      </c>
      <c r="B13" s="11" t="s">
        <v>30</v>
      </c>
      <c r="C13" s="1" t="s">
        <v>302</v>
      </c>
      <c r="D13" s="15">
        <v>1</v>
      </c>
      <c r="E13" s="16" t="s">
        <v>23</v>
      </c>
      <c r="F13" s="31">
        <v>45138</v>
      </c>
      <c r="G13" s="9">
        <f>210672*6</f>
        <v>1264032</v>
      </c>
      <c r="H13" s="16" t="s">
        <v>298</v>
      </c>
      <c r="I13" s="4"/>
    </row>
    <row r="14" spans="1:9" s="8" customFormat="1" ht="22.5" x14ac:dyDescent="0.25">
      <c r="A14" s="33" t="s">
        <v>156</v>
      </c>
      <c r="B14" s="11" t="s">
        <v>31</v>
      </c>
      <c r="C14" s="1" t="s">
        <v>302</v>
      </c>
      <c r="D14" s="15">
        <v>1</v>
      </c>
      <c r="E14" s="16" t="s">
        <v>23</v>
      </c>
      <c r="F14" s="31">
        <v>45169</v>
      </c>
      <c r="G14" s="9">
        <f>2500*6</f>
        <v>15000</v>
      </c>
      <c r="H14" s="16" t="s">
        <v>298</v>
      </c>
      <c r="I14" s="4"/>
    </row>
    <row r="15" spans="1:9" s="8" customFormat="1" x14ac:dyDescent="0.25">
      <c r="A15" s="33" t="s">
        <v>156</v>
      </c>
      <c r="B15" s="11" t="s">
        <v>32</v>
      </c>
      <c r="C15" s="1" t="s">
        <v>302</v>
      </c>
      <c r="D15" s="15">
        <v>4</v>
      </c>
      <c r="E15" s="16" t="s">
        <v>23</v>
      </c>
      <c r="F15" s="31">
        <v>45291</v>
      </c>
      <c r="G15" s="9">
        <v>16746</v>
      </c>
      <c r="H15" s="16" t="s">
        <v>298</v>
      </c>
      <c r="I15" s="4"/>
    </row>
    <row r="16" spans="1:9" s="8" customFormat="1" x14ac:dyDescent="0.25">
      <c r="A16" s="33" t="s">
        <v>156</v>
      </c>
      <c r="B16" s="11" t="s">
        <v>33</v>
      </c>
      <c r="C16" s="1" t="s">
        <v>302</v>
      </c>
      <c r="D16" s="15">
        <v>4</v>
      </c>
      <c r="E16" s="16" t="s">
        <v>23</v>
      </c>
      <c r="F16" s="31">
        <v>45291</v>
      </c>
      <c r="G16" s="9">
        <v>5986</v>
      </c>
      <c r="H16" s="16" t="s">
        <v>298</v>
      </c>
      <c r="I16" s="4"/>
    </row>
    <row r="17" spans="1:9" s="8" customFormat="1" x14ac:dyDescent="0.25">
      <c r="A17" s="33" t="s">
        <v>156</v>
      </c>
      <c r="B17" s="11" t="s">
        <v>34</v>
      </c>
      <c r="C17" s="1" t="s">
        <v>302</v>
      </c>
      <c r="D17" s="15">
        <v>4</v>
      </c>
      <c r="E17" s="16" t="s">
        <v>23</v>
      </c>
      <c r="F17" s="31">
        <v>45291</v>
      </c>
      <c r="G17" s="9">
        <v>4648</v>
      </c>
      <c r="H17" s="16" t="s">
        <v>298</v>
      </c>
      <c r="I17" s="4"/>
    </row>
    <row r="18" spans="1:9" s="8" customFormat="1" x14ac:dyDescent="0.25">
      <c r="A18" s="33" t="s">
        <v>156</v>
      </c>
      <c r="B18" s="11" t="s">
        <v>35</v>
      </c>
      <c r="C18" s="1" t="s">
        <v>302</v>
      </c>
      <c r="D18" s="15">
        <v>4</v>
      </c>
      <c r="E18" s="16" t="s">
        <v>23</v>
      </c>
      <c r="F18" s="31">
        <v>45291</v>
      </c>
      <c r="G18" s="9">
        <v>5544</v>
      </c>
      <c r="H18" s="16" t="s">
        <v>298</v>
      </c>
      <c r="I18" s="4"/>
    </row>
    <row r="19" spans="1:9" s="8" customFormat="1" x14ac:dyDescent="0.25">
      <c r="A19" s="33" t="s">
        <v>257</v>
      </c>
      <c r="B19" s="11" t="s">
        <v>247</v>
      </c>
      <c r="C19" s="1" t="s">
        <v>302</v>
      </c>
      <c r="D19" s="16">
        <v>150</v>
      </c>
      <c r="E19" s="16" t="s">
        <v>23</v>
      </c>
      <c r="F19" s="31">
        <v>45169</v>
      </c>
      <c r="G19" s="9">
        <v>73.5</v>
      </c>
      <c r="H19" s="16" t="s">
        <v>298</v>
      </c>
      <c r="I19" s="4"/>
    </row>
    <row r="20" spans="1:9" s="8" customFormat="1" x14ac:dyDescent="0.25">
      <c r="A20" s="33" t="s">
        <v>257</v>
      </c>
      <c r="B20" s="11" t="s">
        <v>246</v>
      </c>
      <c r="C20" s="1" t="s">
        <v>302</v>
      </c>
      <c r="D20" s="16">
        <v>150</v>
      </c>
      <c r="E20" s="16" t="s">
        <v>23</v>
      </c>
      <c r="F20" s="31">
        <v>45169</v>
      </c>
      <c r="G20" s="9">
        <v>73.5</v>
      </c>
      <c r="H20" s="16" t="s">
        <v>298</v>
      </c>
      <c r="I20" s="4"/>
    </row>
    <row r="21" spans="1:9" s="8" customFormat="1" x14ac:dyDescent="0.25">
      <c r="A21" s="33" t="s">
        <v>257</v>
      </c>
      <c r="B21" s="11" t="s">
        <v>248</v>
      </c>
      <c r="C21" s="1" t="s">
        <v>302</v>
      </c>
      <c r="D21" s="16">
        <v>35</v>
      </c>
      <c r="E21" s="16" t="s">
        <v>23</v>
      </c>
      <c r="F21" s="31">
        <v>45169</v>
      </c>
      <c r="G21" s="9">
        <v>1807.05</v>
      </c>
      <c r="H21" s="16" t="s">
        <v>298</v>
      </c>
      <c r="I21" s="4"/>
    </row>
    <row r="22" spans="1:9" s="8" customFormat="1" x14ac:dyDescent="0.25">
      <c r="A22" s="33" t="s">
        <v>257</v>
      </c>
      <c r="B22" s="11" t="s">
        <v>249</v>
      </c>
      <c r="C22" s="1" t="s">
        <v>302</v>
      </c>
      <c r="D22" s="16">
        <v>29</v>
      </c>
      <c r="E22" s="16" t="s">
        <v>23</v>
      </c>
      <c r="F22" s="31">
        <v>45169</v>
      </c>
      <c r="G22" s="9">
        <v>609</v>
      </c>
      <c r="H22" s="16" t="s">
        <v>298</v>
      </c>
      <c r="I22" s="4"/>
    </row>
    <row r="23" spans="1:9" s="8" customFormat="1" x14ac:dyDescent="0.25">
      <c r="A23" s="33" t="s">
        <v>257</v>
      </c>
      <c r="B23" s="11" t="s">
        <v>250</v>
      </c>
      <c r="C23" s="1" t="s">
        <v>302</v>
      </c>
      <c r="D23" s="16">
        <v>1100</v>
      </c>
      <c r="E23" s="16" t="s">
        <v>23</v>
      </c>
      <c r="F23" s="31">
        <v>45169</v>
      </c>
      <c r="G23" s="9">
        <v>1320</v>
      </c>
      <c r="H23" s="16" t="s">
        <v>298</v>
      </c>
      <c r="I23" s="4"/>
    </row>
    <row r="24" spans="1:9" s="8" customFormat="1" x14ac:dyDescent="0.25">
      <c r="A24" s="33" t="s">
        <v>257</v>
      </c>
      <c r="B24" s="11" t="s">
        <v>251</v>
      </c>
      <c r="C24" s="1" t="s">
        <v>302</v>
      </c>
      <c r="D24" s="16">
        <v>2000</v>
      </c>
      <c r="E24" s="16" t="s">
        <v>23</v>
      </c>
      <c r="F24" s="31">
        <v>45169</v>
      </c>
      <c r="G24" s="9">
        <v>900</v>
      </c>
      <c r="H24" s="16" t="s">
        <v>298</v>
      </c>
      <c r="I24" s="4"/>
    </row>
    <row r="25" spans="1:9" s="8" customFormat="1" x14ac:dyDescent="0.25">
      <c r="A25" s="33" t="s">
        <v>257</v>
      </c>
      <c r="B25" s="11" t="s">
        <v>252</v>
      </c>
      <c r="C25" s="1" t="s">
        <v>302</v>
      </c>
      <c r="D25" s="16">
        <v>120</v>
      </c>
      <c r="E25" s="16" t="s">
        <v>23</v>
      </c>
      <c r="F25" s="31">
        <v>45169</v>
      </c>
      <c r="G25" s="9">
        <v>780</v>
      </c>
      <c r="H25" s="16" t="s">
        <v>298</v>
      </c>
      <c r="I25" s="4"/>
    </row>
    <row r="26" spans="1:9" s="8" customFormat="1" x14ac:dyDescent="0.25">
      <c r="A26" s="33" t="s">
        <v>257</v>
      </c>
      <c r="B26" s="11" t="s">
        <v>138</v>
      </c>
      <c r="C26" s="1" t="s">
        <v>302</v>
      </c>
      <c r="D26" s="15">
        <v>200</v>
      </c>
      <c r="E26" s="16" t="s">
        <v>23</v>
      </c>
      <c r="F26" s="31">
        <v>45169</v>
      </c>
      <c r="G26" s="9">
        <v>1860</v>
      </c>
      <c r="H26" s="16" t="s">
        <v>298</v>
      </c>
      <c r="I26" s="4"/>
    </row>
    <row r="27" spans="1:9" s="8" customFormat="1" x14ac:dyDescent="0.25">
      <c r="A27" s="33" t="s">
        <v>257</v>
      </c>
      <c r="B27" s="11" t="s">
        <v>139</v>
      </c>
      <c r="C27" s="1" t="s">
        <v>302</v>
      </c>
      <c r="D27" s="15">
        <v>15</v>
      </c>
      <c r="E27" s="16" t="s">
        <v>23</v>
      </c>
      <c r="F27" s="31">
        <v>45169</v>
      </c>
      <c r="G27" s="9">
        <v>1200</v>
      </c>
      <c r="H27" s="16" t="s">
        <v>298</v>
      </c>
      <c r="I27" s="4"/>
    </row>
    <row r="28" spans="1:9" s="8" customFormat="1" x14ac:dyDescent="0.25">
      <c r="A28" s="33" t="s">
        <v>257</v>
      </c>
      <c r="B28" s="11" t="s">
        <v>140</v>
      </c>
      <c r="C28" s="1" t="s">
        <v>302</v>
      </c>
      <c r="D28" s="15">
        <v>2</v>
      </c>
      <c r="E28" s="16" t="s">
        <v>23</v>
      </c>
      <c r="F28" s="31">
        <v>45169</v>
      </c>
      <c r="G28" s="9">
        <v>1040.06</v>
      </c>
      <c r="H28" s="16" t="s">
        <v>298</v>
      </c>
      <c r="I28" s="4"/>
    </row>
    <row r="29" spans="1:9" s="8" customFormat="1" x14ac:dyDescent="0.25">
      <c r="A29" s="33" t="s">
        <v>257</v>
      </c>
      <c r="B29" s="11" t="s">
        <v>141</v>
      </c>
      <c r="C29" s="1" t="s">
        <v>302</v>
      </c>
      <c r="D29" s="15">
        <v>10</v>
      </c>
      <c r="E29" s="16" t="s">
        <v>23</v>
      </c>
      <c r="F29" s="31">
        <v>45169</v>
      </c>
      <c r="G29" s="9">
        <v>197</v>
      </c>
      <c r="H29" s="16" t="s">
        <v>298</v>
      </c>
      <c r="I29" s="4"/>
    </row>
    <row r="30" spans="1:9" s="8" customFormat="1" x14ac:dyDescent="0.25">
      <c r="A30" s="33" t="s">
        <v>257</v>
      </c>
      <c r="B30" s="11" t="s">
        <v>291</v>
      </c>
      <c r="C30" s="1" t="s">
        <v>302</v>
      </c>
      <c r="D30" s="15">
        <v>200</v>
      </c>
      <c r="E30" s="16" t="s">
        <v>23</v>
      </c>
      <c r="F30" s="31">
        <v>45169</v>
      </c>
      <c r="G30" s="9">
        <v>910</v>
      </c>
      <c r="H30" s="16" t="s">
        <v>298</v>
      </c>
      <c r="I30" s="4"/>
    </row>
    <row r="31" spans="1:9" s="8" customFormat="1" x14ac:dyDescent="0.25">
      <c r="A31" s="33" t="s">
        <v>257</v>
      </c>
      <c r="B31" s="11" t="s">
        <v>142</v>
      </c>
      <c r="C31" s="1" t="s">
        <v>302</v>
      </c>
      <c r="D31" s="15">
        <v>200</v>
      </c>
      <c r="E31" s="16" t="s">
        <v>23</v>
      </c>
      <c r="F31" s="31">
        <v>45169</v>
      </c>
      <c r="G31" s="9">
        <v>108</v>
      </c>
      <c r="H31" s="16" t="s">
        <v>298</v>
      </c>
      <c r="I31" s="4"/>
    </row>
    <row r="32" spans="1:9" s="8" customFormat="1" x14ac:dyDescent="0.25">
      <c r="A32" s="33" t="s">
        <v>257</v>
      </c>
      <c r="B32" s="11" t="s">
        <v>143</v>
      </c>
      <c r="C32" s="1" t="s">
        <v>302</v>
      </c>
      <c r="D32" s="15">
        <v>20</v>
      </c>
      <c r="E32" s="16" t="s">
        <v>23</v>
      </c>
      <c r="F32" s="31">
        <v>45169</v>
      </c>
      <c r="G32" s="9">
        <v>40600</v>
      </c>
      <c r="H32" s="16" t="s">
        <v>298</v>
      </c>
      <c r="I32" s="4"/>
    </row>
    <row r="33" spans="1:9" s="8" customFormat="1" x14ac:dyDescent="0.25">
      <c r="A33" s="33" t="s">
        <v>257</v>
      </c>
      <c r="B33" s="11" t="s">
        <v>144</v>
      </c>
      <c r="C33" s="1" t="s">
        <v>302</v>
      </c>
      <c r="D33" s="15">
        <v>500</v>
      </c>
      <c r="E33" s="16" t="s">
        <v>23</v>
      </c>
      <c r="F33" s="31">
        <v>45169</v>
      </c>
      <c r="G33" s="9">
        <v>157.4</v>
      </c>
      <c r="H33" s="16" t="s">
        <v>298</v>
      </c>
      <c r="I33" s="4"/>
    </row>
    <row r="34" spans="1:9" s="8" customFormat="1" x14ac:dyDescent="0.25">
      <c r="A34" s="33" t="s">
        <v>156</v>
      </c>
      <c r="B34" s="11" t="s">
        <v>145</v>
      </c>
      <c r="C34" s="1" t="s">
        <v>302</v>
      </c>
      <c r="D34" s="15">
        <v>2</v>
      </c>
      <c r="E34" s="16" t="s">
        <v>23</v>
      </c>
      <c r="F34" s="31">
        <v>45169</v>
      </c>
      <c r="G34" s="9">
        <v>260</v>
      </c>
      <c r="H34" s="16" t="s">
        <v>298</v>
      </c>
      <c r="I34" s="4"/>
    </row>
    <row r="35" spans="1:9" s="8" customFormat="1" x14ac:dyDescent="0.25">
      <c r="A35" s="33" t="s">
        <v>257</v>
      </c>
      <c r="B35" s="11" t="s">
        <v>168</v>
      </c>
      <c r="C35" s="1" t="s">
        <v>302</v>
      </c>
      <c r="D35" s="15">
        <v>6</v>
      </c>
      <c r="E35" s="16" t="s">
        <v>23</v>
      </c>
      <c r="F35" s="31">
        <v>45291</v>
      </c>
      <c r="G35" s="9">
        <f>6*78</f>
        <v>468</v>
      </c>
      <c r="H35" s="16" t="s">
        <v>298</v>
      </c>
      <c r="I35" s="4"/>
    </row>
    <row r="36" spans="1:9" s="8" customFormat="1" x14ac:dyDescent="0.25">
      <c r="A36" s="33" t="s">
        <v>257</v>
      </c>
      <c r="B36" s="11" t="s">
        <v>180</v>
      </c>
      <c r="C36" s="1" t="s">
        <v>302</v>
      </c>
      <c r="D36" s="15">
        <v>100</v>
      </c>
      <c r="E36" s="16" t="s">
        <v>23</v>
      </c>
      <c r="F36" s="31">
        <v>45291</v>
      </c>
      <c r="G36" s="9">
        <v>250</v>
      </c>
      <c r="H36" s="16" t="s">
        <v>298</v>
      </c>
      <c r="I36" s="4"/>
    </row>
    <row r="37" spans="1:9" s="8" customFormat="1" x14ac:dyDescent="0.25">
      <c r="A37" s="33" t="s">
        <v>257</v>
      </c>
      <c r="B37" s="11" t="s">
        <v>169</v>
      </c>
      <c r="C37" s="1" t="s">
        <v>302</v>
      </c>
      <c r="D37" s="15">
        <v>75</v>
      </c>
      <c r="E37" s="16" t="s">
        <v>23</v>
      </c>
      <c r="F37" s="31">
        <v>45291</v>
      </c>
      <c r="G37" s="9">
        <f>75*12</f>
        <v>900</v>
      </c>
      <c r="H37" s="16" t="s">
        <v>298</v>
      </c>
      <c r="I37" s="4"/>
    </row>
    <row r="38" spans="1:9" s="8" customFormat="1" x14ac:dyDescent="0.25">
      <c r="A38" s="33" t="s">
        <v>257</v>
      </c>
      <c r="B38" s="11" t="s">
        <v>170</v>
      </c>
      <c r="C38" s="1" t="s">
        <v>302</v>
      </c>
      <c r="D38" s="15">
        <v>75</v>
      </c>
      <c r="E38" s="16" t="s">
        <v>23</v>
      </c>
      <c r="F38" s="31">
        <v>45291</v>
      </c>
      <c r="G38" s="9">
        <f>75*13</f>
        <v>975</v>
      </c>
      <c r="H38" s="16" t="s">
        <v>298</v>
      </c>
      <c r="I38" s="4"/>
    </row>
    <row r="39" spans="1:9" s="8" customFormat="1" x14ac:dyDescent="0.25">
      <c r="A39" s="33" t="s">
        <v>257</v>
      </c>
      <c r="B39" s="11" t="s">
        <v>181</v>
      </c>
      <c r="C39" s="1" t="s">
        <v>302</v>
      </c>
      <c r="D39" s="15">
        <v>100</v>
      </c>
      <c r="E39" s="16" t="s">
        <v>23</v>
      </c>
      <c r="F39" s="31">
        <v>45291</v>
      </c>
      <c r="G39" s="9">
        <v>110</v>
      </c>
      <c r="H39" s="16" t="s">
        <v>298</v>
      </c>
      <c r="I39" s="4"/>
    </row>
    <row r="40" spans="1:9" s="8" customFormat="1" x14ac:dyDescent="0.25">
      <c r="A40" s="33" t="s">
        <v>257</v>
      </c>
      <c r="B40" s="11" t="s">
        <v>171</v>
      </c>
      <c r="C40" s="1" t="s">
        <v>302</v>
      </c>
      <c r="D40" s="15">
        <v>15</v>
      </c>
      <c r="E40" s="16" t="s">
        <v>23</v>
      </c>
      <c r="F40" s="31">
        <v>45291</v>
      </c>
      <c r="G40" s="9">
        <f>15*16</f>
        <v>240</v>
      </c>
      <c r="H40" s="16" t="s">
        <v>298</v>
      </c>
      <c r="I40" s="4"/>
    </row>
    <row r="41" spans="1:9" s="8" customFormat="1" x14ac:dyDescent="0.25">
      <c r="A41" s="33" t="s">
        <v>257</v>
      </c>
      <c r="B41" s="11" t="s">
        <v>172</v>
      </c>
      <c r="C41" s="1" t="s">
        <v>302</v>
      </c>
      <c r="D41" s="15">
        <v>10</v>
      </c>
      <c r="E41" s="16" t="s">
        <v>23</v>
      </c>
      <c r="F41" s="31">
        <v>45291</v>
      </c>
      <c r="G41" s="9">
        <v>90</v>
      </c>
      <c r="H41" s="16" t="s">
        <v>298</v>
      </c>
      <c r="I41" s="4"/>
    </row>
    <row r="42" spans="1:9" s="8" customFormat="1" x14ac:dyDescent="0.25">
      <c r="A42" s="33" t="s">
        <v>257</v>
      </c>
      <c r="B42" s="11" t="s">
        <v>173</v>
      </c>
      <c r="C42" s="1" t="s">
        <v>302</v>
      </c>
      <c r="D42" s="15">
        <v>3</v>
      </c>
      <c r="E42" s="16" t="s">
        <v>23</v>
      </c>
      <c r="F42" s="31">
        <v>45291</v>
      </c>
      <c r="G42" s="9">
        <f>40*3</f>
        <v>120</v>
      </c>
      <c r="H42" s="16" t="s">
        <v>298</v>
      </c>
      <c r="I42" s="4"/>
    </row>
    <row r="43" spans="1:9" s="8" customFormat="1" x14ac:dyDescent="0.25">
      <c r="A43" s="33" t="s">
        <v>257</v>
      </c>
      <c r="B43" s="11" t="s">
        <v>175</v>
      </c>
      <c r="C43" s="1" t="s">
        <v>302</v>
      </c>
      <c r="D43" s="15">
        <v>10</v>
      </c>
      <c r="E43" s="16" t="s">
        <v>23</v>
      </c>
      <c r="F43" s="31">
        <v>45291</v>
      </c>
      <c r="G43" s="9">
        <v>60</v>
      </c>
      <c r="H43" s="16" t="s">
        <v>298</v>
      </c>
      <c r="I43" s="4"/>
    </row>
    <row r="44" spans="1:9" s="8" customFormat="1" x14ac:dyDescent="0.25">
      <c r="A44" s="33" t="s">
        <v>257</v>
      </c>
      <c r="B44" s="11" t="s">
        <v>174</v>
      </c>
      <c r="C44" s="1" t="s">
        <v>302</v>
      </c>
      <c r="D44" s="15">
        <v>10</v>
      </c>
      <c r="E44" s="16" t="s">
        <v>23</v>
      </c>
      <c r="F44" s="31">
        <v>45291</v>
      </c>
      <c r="G44" s="9">
        <v>110</v>
      </c>
      <c r="H44" s="16" t="s">
        <v>298</v>
      </c>
      <c r="I44" s="4"/>
    </row>
    <row r="45" spans="1:9" s="8" customFormat="1" x14ac:dyDescent="0.25">
      <c r="A45" s="33" t="s">
        <v>257</v>
      </c>
      <c r="B45" s="11" t="s">
        <v>176</v>
      </c>
      <c r="C45" s="1" t="s">
        <v>302</v>
      </c>
      <c r="D45" s="15">
        <v>15</v>
      </c>
      <c r="E45" s="16" t="s">
        <v>23</v>
      </c>
      <c r="F45" s="31">
        <v>45291</v>
      </c>
      <c r="G45" s="9">
        <v>60</v>
      </c>
      <c r="H45" s="16" t="s">
        <v>298</v>
      </c>
      <c r="I45" s="4"/>
    </row>
    <row r="46" spans="1:9" s="8" customFormat="1" x14ac:dyDescent="0.25">
      <c r="A46" s="33" t="s">
        <v>257</v>
      </c>
      <c r="B46" s="11" t="s">
        <v>279</v>
      </c>
      <c r="C46" s="1" t="s">
        <v>302</v>
      </c>
      <c r="D46" s="15">
        <v>15</v>
      </c>
      <c r="E46" s="16" t="s">
        <v>23</v>
      </c>
      <c r="F46" s="31">
        <v>45291</v>
      </c>
      <c r="G46" s="9">
        <v>105</v>
      </c>
      <c r="H46" s="16" t="s">
        <v>298</v>
      </c>
      <c r="I46" s="4"/>
    </row>
    <row r="47" spans="1:9" s="8" customFormat="1" x14ac:dyDescent="0.25">
      <c r="A47" s="33" t="s">
        <v>257</v>
      </c>
      <c r="B47" s="11" t="s">
        <v>177</v>
      </c>
      <c r="C47" s="1" t="s">
        <v>302</v>
      </c>
      <c r="D47" s="15">
        <v>10</v>
      </c>
      <c r="E47" s="16" t="s">
        <v>23</v>
      </c>
      <c r="F47" s="31">
        <v>45291</v>
      </c>
      <c r="G47" s="9">
        <v>120</v>
      </c>
      <c r="H47" s="16" t="s">
        <v>298</v>
      </c>
      <c r="I47" s="4"/>
    </row>
    <row r="48" spans="1:9" s="8" customFormat="1" x14ac:dyDescent="0.25">
      <c r="A48" s="33" t="s">
        <v>257</v>
      </c>
      <c r="B48" s="11" t="s">
        <v>178</v>
      </c>
      <c r="C48" s="1" t="s">
        <v>302</v>
      </c>
      <c r="D48" s="15">
        <v>5</v>
      </c>
      <c r="E48" s="16" t="s">
        <v>23</v>
      </c>
      <c r="F48" s="31">
        <v>45291</v>
      </c>
      <c r="G48" s="9">
        <v>100</v>
      </c>
      <c r="H48" s="16" t="s">
        <v>298</v>
      </c>
      <c r="I48" s="4"/>
    </row>
    <row r="49" spans="1:9" s="8" customFormat="1" x14ac:dyDescent="0.25">
      <c r="A49" s="33" t="s">
        <v>257</v>
      </c>
      <c r="B49" s="11" t="s">
        <v>179</v>
      </c>
      <c r="C49" s="1" t="s">
        <v>302</v>
      </c>
      <c r="D49" s="15">
        <v>2</v>
      </c>
      <c r="E49" s="16" t="s">
        <v>23</v>
      </c>
      <c r="F49" s="31">
        <v>45291</v>
      </c>
      <c r="G49" s="9">
        <v>6</v>
      </c>
      <c r="H49" s="16" t="s">
        <v>298</v>
      </c>
      <c r="I49" s="4"/>
    </row>
    <row r="50" spans="1:9" s="8" customFormat="1" x14ac:dyDescent="0.25">
      <c r="A50" s="33" t="s">
        <v>257</v>
      </c>
      <c r="B50" s="11" t="s">
        <v>193</v>
      </c>
      <c r="C50" s="1" t="s">
        <v>302</v>
      </c>
      <c r="D50" s="15">
        <v>4</v>
      </c>
      <c r="E50" s="16" t="s">
        <v>23</v>
      </c>
      <c r="F50" s="31">
        <v>45291</v>
      </c>
      <c r="G50" s="9">
        <f>4*32</f>
        <v>128</v>
      </c>
      <c r="H50" s="16" t="s">
        <v>298</v>
      </c>
      <c r="I50" s="4"/>
    </row>
    <row r="51" spans="1:9" s="8" customFormat="1" x14ac:dyDescent="0.25">
      <c r="A51" s="33" t="s">
        <v>257</v>
      </c>
      <c r="B51" s="11" t="s">
        <v>194</v>
      </c>
      <c r="C51" s="1" t="s">
        <v>302</v>
      </c>
      <c r="D51" s="15">
        <v>4</v>
      </c>
      <c r="E51" s="16" t="s">
        <v>23</v>
      </c>
      <c r="F51" s="31">
        <v>45291</v>
      </c>
      <c r="G51" s="9">
        <f>4*36.8</f>
        <v>147.19999999999999</v>
      </c>
      <c r="H51" s="16" t="s">
        <v>298</v>
      </c>
      <c r="I51" s="4"/>
    </row>
    <row r="52" spans="1:9" s="8" customFormat="1" x14ac:dyDescent="0.25">
      <c r="A52" s="33" t="s">
        <v>257</v>
      </c>
      <c r="B52" s="11" t="s">
        <v>195</v>
      </c>
      <c r="C52" s="1" t="s">
        <v>302</v>
      </c>
      <c r="D52" s="15">
        <v>4</v>
      </c>
      <c r="E52" s="16" t="s">
        <v>23</v>
      </c>
      <c r="F52" s="31">
        <v>45291</v>
      </c>
      <c r="G52" s="9">
        <f>4*37</f>
        <v>148</v>
      </c>
      <c r="H52" s="16" t="s">
        <v>298</v>
      </c>
      <c r="I52" s="4"/>
    </row>
    <row r="53" spans="1:9" s="8" customFormat="1" x14ac:dyDescent="0.25">
      <c r="A53" s="33" t="s">
        <v>257</v>
      </c>
      <c r="B53" s="11" t="s">
        <v>196</v>
      </c>
      <c r="C53" s="1" t="s">
        <v>302</v>
      </c>
      <c r="D53" s="15">
        <v>8</v>
      </c>
      <c r="E53" s="16" t="s">
        <v>23</v>
      </c>
      <c r="F53" s="31">
        <v>45291</v>
      </c>
      <c r="G53" s="9">
        <f>8*12</f>
        <v>96</v>
      </c>
      <c r="H53" s="16" t="s">
        <v>298</v>
      </c>
      <c r="I53" s="4"/>
    </row>
    <row r="54" spans="1:9" s="8" customFormat="1" x14ac:dyDescent="0.25">
      <c r="A54" s="33" t="s">
        <v>257</v>
      </c>
      <c r="B54" s="11" t="s">
        <v>197</v>
      </c>
      <c r="C54" s="1" t="s">
        <v>302</v>
      </c>
      <c r="D54" s="15">
        <v>2</v>
      </c>
      <c r="E54" s="16" t="s">
        <v>23</v>
      </c>
      <c r="F54" s="31">
        <v>45291</v>
      </c>
      <c r="G54" s="9">
        <v>120</v>
      </c>
      <c r="H54" s="16" t="s">
        <v>298</v>
      </c>
      <c r="I54" s="4"/>
    </row>
    <row r="55" spans="1:9" s="8" customFormat="1" x14ac:dyDescent="0.25">
      <c r="A55" s="33" t="s">
        <v>257</v>
      </c>
      <c r="B55" s="11" t="s">
        <v>198</v>
      </c>
      <c r="C55" s="1" t="s">
        <v>302</v>
      </c>
      <c r="D55" s="15">
        <v>2</v>
      </c>
      <c r="E55" s="16" t="s">
        <v>23</v>
      </c>
      <c r="F55" s="31">
        <v>45291</v>
      </c>
      <c r="G55" s="9">
        <v>120</v>
      </c>
      <c r="H55" s="16" t="s">
        <v>298</v>
      </c>
      <c r="I55" s="4"/>
    </row>
    <row r="56" spans="1:9" s="8" customFormat="1" x14ac:dyDescent="0.25">
      <c r="A56" s="33" t="s">
        <v>257</v>
      </c>
      <c r="B56" s="11" t="s">
        <v>199</v>
      </c>
      <c r="C56" s="1" t="s">
        <v>302</v>
      </c>
      <c r="D56" s="15">
        <v>50</v>
      </c>
      <c r="E56" s="16" t="s">
        <v>23</v>
      </c>
      <c r="F56" s="31">
        <v>45291</v>
      </c>
      <c r="G56" s="9">
        <v>100</v>
      </c>
      <c r="H56" s="16" t="s">
        <v>298</v>
      </c>
      <c r="I56" s="4"/>
    </row>
    <row r="57" spans="1:9" s="8" customFormat="1" x14ac:dyDescent="0.25">
      <c r="A57" s="33" t="s">
        <v>257</v>
      </c>
      <c r="B57" s="11" t="s">
        <v>200</v>
      </c>
      <c r="C57" s="1" t="s">
        <v>302</v>
      </c>
      <c r="D57" s="15">
        <v>30</v>
      </c>
      <c r="E57" s="16" t="s">
        <v>23</v>
      </c>
      <c r="F57" s="31">
        <v>45291</v>
      </c>
      <c r="G57" s="9">
        <v>150</v>
      </c>
      <c r="H57" s="16" t="s">
        <v>298</v>
      </c>
      <c r="I57" s="4"/>
    </row>
    <row r="58" spans="1:9" s="8" customFormat="1" x14ac:dyDescent="0.25">
      <c r="A58" s="33" t="s">
        <v>257</v>
      </c>
      <c r="B58" s="11" t="s">
        <v>201</v>
      </c>
      <c r="C58" s="1" t="s">
        <v>302</v>
      </c>
      <c r="D58" s="15">
        <v>15</v>
      </c>
      <c r="E58" s="16" t="s">
        <v>23</v>
      </c>
      <c r="F58" s="31">
        <v>45291</v>
      </c>
      <c r="G58" s="9">
        <v>15</v>
      </c>
      <c r="H58" s="16" t="s">
        <v>298</v>
      </c>
      <c r="I58" s="4"/>
    </row>
    <row r="59" spans="1:9" s="8" customFormat="1" x14ac:dyDescent="0.25">
      <c r="A59" s="33" t="s">
        <v>257</v>
      </c>
      <c r="B59" s="11" t="s">
        <v>202</v>
      </c>
      <c r="C59" s="1" t="s">
        <v>302</v>
      </c>
      <c r="D59" s="15">
        <v>15</v>
      </c>
      <c r="E59" s="16" t="s">
        <v>23</v>
      </c>
      <c r="F59" s="31">
        <v>45291</v>
      </c>
      <c r="G59" s="9">
        <f>15*1.5</f>
        <v>22.5</v>
      </c>
      <c r="H59" s="16" t="s">
        <v>298</v>
      </c>
      <c r="I59" s="4"/>
    </row>
    <row r="60" spans="1:9" s="8" customFormat="1" x14ac:dyDescent="0.25">
      <c r="A60" s="33" t="s">
        <v>257</v>
      </c>
      <c r="B60" s="11" t="s">
        <v>203</v>
      </c>
      <c r="C60" s="1" t="s">
        <v>302</v>
      </c>
      <c r="D60" s="15">
        <v>20</v>
      </c>
      <c r="E60" s="16" t="s">
        <v>23</v>
      </c>
      <c r="F60" s="31">
        <v>45291</v>
      </c>
      <c r="G60" s="9">
        <v>6000</v>
      </c>
      <c r="H60" s="16" t="s">
        <v>298</v>
      </c>
      <c r="I60" s="4"/>
    </row>
    <row r="61" spans="1:9" s="8" customFormat="1" x14ac:dyDescent="0.25">
      <c r="A61" s="33" t="s">
        <v>257</v>
      </c>
      <c r="B61" s="11" t="s">
        <v>204</v>
      </c>
      <c r="C61" s="1" t="s">
        <v>302</v>
      </c>
      <c r="D61" s="15">
        <v>1</v>
      </c>
      <c r="E61" s="16" t="s">
        <v>23</v>
      </c>
      <c r="F61" s="31">
        <v>45291</v>
      </c>
      <c r="G61" s="9">
        <v>900</v>
      </c>
      <c r="H61" s="16" t="s">
        <v>298</v>
      </c>
      <c r="I61" s="4"/>
    </row>
    <row r="62" spans="1:9" s="8" customFormat="1" x14ac:dyDescent="0.25">
      <c r="A62" s="33" t="s">
        <v>257</v>
      </c>
      <c r="B62" s="11" t="s">
        <v>205</v>
      </c>
      <c r="C62" s="1" t="s">
        <v>302</v>
      </c>
      <c r="D62" s="15">
        <v>4</v>
      </c>
      <c r="E62" s="16" t="s">
        <v>23</v>
      </c>
      <c r="F62" s="31">
        <v>45291</v>
      </c>
      <c r="G62" s="9">
        <v>140</v>
      </c>
      <c r="H62" s="16" t="s">
        <v>298</v>
      </c>
      <c r="I62" s="4"/>
    </row>
    <row r="63" spans="1:9" s="8" customFormat="1" x14ac:dyDescent="0.25">
      <c r="A63" s="33" t="s">
        <v>257</v>
      </c>
      <c r="B63" s="11" t="s">
        <v>206</v>
      </c>
      <c r="C63" s="1" t="s">
        <v>302</v>
      </c>
      <c r="D63" s="15">
        <v>24</v>
      </c>
      <c r="E63" s="16" t="s">
        <v>23</v>
      </c>
      <c r="F63" s="31">
        <v>45291</v>
      </c>
      <c r="G63" s="9">
        <v>24</v>
      </c>
      <c r="H63" s="16" t="s">
        <v>298</v>
      </c>
      <c r="I63" s="4"/>
    </row>
    <row r="64" spans="1:9" s="8" customFormat="1" x14ac:dyDescent="0.25">
      <c r="A64" s="33" t="s">
        <v>257</v>
      </c>
      <c r="B64" s="11" t="s">
        <v>207</v>
      </c>
      <c r="C64" s="1" t="s">
        <v>302</v>
      </c>
      <c r="D64" s="15">
        <v>15</v>
      </c>
      <c r="E64" s="16" t="s">
        <v>23</v>
      </c>
      <c r="F64" s="31">
        <v>45291</v>
      </c>
      <c r="G64" s="9">
        <v>30</v>
      </c>
      <c r="H64" s="16" t="s">
        <v>298</v>
      </c>
      <c r="I64" s="4"/>
    </row>
    <row r="65" spans="1:9" s="8" customFormat="1" x14ac:dyDescent="0.25">
      <c r="A65" s="33" t="s">
        <v>257</v>
      </c>
      <c r="B65" s="11" t="s">
        <v>208</v>
      </c>
      <c r="C65" s="1" t="s">
        <v>302</v>
      </c>
      <c r="D65" s="15">
        <v>24</v>
      </c>
      <c r="E65" s="16" t="s">
        <v>23</v>
      </c>
      <c r="F65" s="31">
        <v>45291</v>
      </c>
      <c r="G65" s="9">
        <v>48</v>
      </c>
      <c r="H65" s="16" t="s">
        <v>298</v>
      </c>
      <c r="I65" s="4"/>
    </row>
    <row r="66" spans="1:9" s="8" customFormat="1" x14ac:dyDescent="0.25">
      <c r="A66" s="33" t="s">
        <v>257</v>
      </c>
      <c r="B66" s="11" t="s">
        <v>280</v>
      </c>
      <c r="C66" s="1" t="s">
        <v>302</v>
      </c>
      <c r="D66" s="15">
        <v>75</v>
      </c>
      <c r="E66" s="16" t="s">
        <v>23</v>
      </c>
      <c r="F66" s="31">
        <v>45291</v>
      </c>
      <c r="G66" s="9">
        <f>8*75</f>
        <v>600</v>
      </c>
      <c r="H66" s="16" t="s">
        <v>298</v>
      </c>
      <c r="I66" s="4"/>
    </row>
    <row r="67" spans="1:9" s="8" customFormat="1" x14ac:dyDescent="0.25">
      <c r="A67" s="33" t="s">
        <v>257</v>
      </c>
      <c r="B67" s="11" t="s">
        <v>209</v>
      </c>
      <c r="C67" s="1" t="s">
        <v>302</v>
      </c>
      <c r="D67" s="15">
        <v>12</v>
      </c>
      <c r="E67" s="16" t="s">
        <v>23</v>
      </c>
      <c r="F67" s="31">
        <v>45291</v>
      </c>
      <c r="G67" s="9">
        <f>17.5*12</f>
        <v>210</v>
      </c>
      <c r="H67" s="16" t="s">
        <v>298</v>
      </c>
      <c r="I67" s="4"/>
    </row>
    <row r="68" spans="1:9" s="8" customFormat="1" x14ac:dyDescent="0.25">
      <c r="A68" s="33" t="s">
        <v>257</v>
      </c>
      <c r="B68" s="11" t="s">
        <v>210</v>
      </c>
      <c r="C68" s="1" t="s">
        <v>302</v>
      </c>
      <c r="D68" s="15">
        <v>12</v>
      </c>
      <c r="E68" s="16" t="s">
        <v>23</v>
      </c>
      <c r="F68" s="31">
        <v>45291</v>
      </c>
      <c r="G68" s="9">
        <v>96</v>
      </c>
      <c r="H68" s="16" t="s">
        <v>298</v>
      </c>
      <c r="I68" s="4"/>
    </row>
    <row r="69" spans="1:9" s="8" customFormat="1" x14ac:dyDescent="0.25">
      <c r="A69" s="33" t="s">
        <v>257</v>
      </c>
      <c r="B69" s="11" t="s">
        <v>211</v>
      </c>
      <c r="C69" s="1" t="s">
        <v>302</v>
      </c>
      <c r="D69" s="15">
        <v>12</v>
      </c>
      <c r="E69" s="16" t="s">
        <v>23</v>
      </c>
      <c r="F69" s="31">
        <v>45291</v>
      </c>
      <c r="G69" s="9">
        <v>30</v>
      </c>
      <c r="H69" s="16" t="s">
        <v>298</v>
      </c>
      <c r="I69" s="4"/>
    </row>
    <row r="70" spans="1:9" s="8" customFormat="1" x14ac:dyDescent="0.25">
      <c r="A70" s="33" t="s">
        <v>257</v>
      </c>
      <c r="B70" s="11" t="s">
        <v>212</v>
      </c>
      <c r="C70" s="1" t="s">
        <v>302</v>
      </c>
      <c r="D70" s="15">
        <v>24</v>
      </c>
      <c r="E70" s="16" t="s">
        <v>23</v>
      </c>
      <c r="F70" s="31">
        <v>45291</v>
      </c>
      <c r="G70" s="9">
        <f>24*0.33</f>
        <v>7.92</v>
      </c>
      <c r="H70" s="16" t="s">
        <v>298</v>
      </c>
      <c r="I70" s="4"/>
    </row>
    <row r="71" spans="1:9" s="8" customFormat="1" x14ac:dyDescent="0.25">
      <c r="A71" s="33" t="s">
        <v>257</v>
      </c>
      <c r="B71" s="11" t="s">
        <v>213</v>
      </c>
      <c r="C71" s="1" t="s">
        <v>302</v>
      </c>
      <c r="D71" s="15">
        <v>10</v>
      </c>
      <c r="E71" s="16" t="s">
        <v>23</v>
      </c>
      <c r="F71" s="31">
        <v>45291</v>
      </c>
      <c r="G71" s="9">
        <v>80</v>
      </c>
      <c r="H71" s="16" t="s">
        <v>298</v>
      </c>
      <c r="I71" s="4"/>
    </row>
    <row r="72" spans="1:9" s="8" customFormat="1" x14ac:dyDescent="0.25">
      <c r="A72" s="33" t="s">
        <v>257</v>
      </c>
      <c r="B72" s="11" t="s">
        <v>214</v>
      </c>
      <c r="C72" s="1" t="s">
        <v>302</v>
      </c>
      <c r="D72" s="15">
        <v>40</v>
      </c>
      <c r="E72" s="16" t="s">
        <v>23</v>
      </c>
      <c r="F72" s="31">
        <v>45291</v>
      </c>
      <c r="G72" s="9">
        <f>0.75*40</f>
        <v>30</v>
      </c>
      <c r="H72" s="16" t="s">
        <v>298</v>
      </c>
      <c r="I72" s="4"/>
    </row>
    <row r="73" spans="1:9" s="8" customFormat="1" x14ac:dyDescent="0.25">
      <c r="A73" s="33" t="s">
        <v>257</v>
      </c>
      <c r="B73" s="11" t="s">
        <v>215</v>
      </c>
      <c r="C73" s="1" t="s">
        <v>302</v>
      </c>
      <c r="D73" s="15">
        <v>70</v>
      </c>
      <c r="E73" s="16" t="s">
        <v>23</v>
      </c>
      <c r="F73" s="31">
        <v>45291</v>
      </c>
      <c r="G73" s="9">
        <f>3.5*70</f>
        <v>245</v>
      </c>
      <c r="H73" s="16" t="s">
        <v>298</v>
      </c>
      <c r="I73" s="4"/>
    </row>
    <row r="74" spans="1:9" s="8" customFormat="1" x14ac:dyDescent="0.25">
      <c r="A74" s="33" t="s">
        <v>257</v>
      </c>
      <c r="B74" s="11" t="s">
        <v>281</v>
      </c>
      <c r="C74" s="1" t="s">
        <v>302</v>
      </c>
      <c r="D74" s="15">
        <v>40</v>
      </c>
      <c r="E74" s="16" t="s">
        <v>23</v>
      </c>
      <c r="F74" s="31">
        <v>45291</v>
      </c>
      <c r="G74" s="9">
        <v>80</v>
      </c>
      <c r="H74" s="16" t="s">
        <v>298</v>
      </c>
      <c r="I74" s="4"/>
    </row>
    <row r="75" spans="1:9" s="8" customFormat="1" x14ac:dyDescent="0.25">
      <c r="A75" s="33" t="s">
        <v>257</v>
      </c>
      <c r="B75" s="11" t="s">
        <v>216</v>
      </c>
      <c r="C75" s="1" t="s">
        <v>302</v>
      </c>
      <c r="D75" s="15">
        <v>40</v>
      </c>
      <c r="E75" s="16" t="s">
        <v>23</v>
      </c>
      <c r="F75" s="31">
        <v>45291</v>
      </c>
      <c r="G75" s="9">
        <v>40</v>
      </c>
      <c r="H75" s="16" t="s">
        <v>298</v>
      </c>
      <c r="I75" s="4"/>
    </row>
    <row r="76" spans="1:9" s="8" customFormat="1" x14ac:dyDescent="0.25">
      <c r="A76" s="33" t="s">
        <v>257</v>
      </c>
      <c r="B76" s="11" t="s">
        <v>217</v>
      </c>
      <c r="C76" s="1" t="s">
        <v>302</v>
      </c>
      <c r="D76" s="15">
        <v>200</v>
      </c>
      <c r="E76" s="16" t="s">
        <v>23</v>
      </c>
      <c r="F76" s="31">
        <v>45291</v>
      </c>
      <c r="G76" s="9">
        <f>2.75*200</f>
        <v>550</v>
      </c>
      <c r="H76" s="16" t="s">
        <v>298</v>
      </c>
      <c r="I76" s="4"/>
    </row>
    <row r="77" spans="1:9" s="8" customFormat="1" x14ac:dyDescent="0.25">
      <c r="A77" s="33" t="s">
        <v>257</v>
      </c>
      <c r="B77" s="11" t="s">
        <v>218</v>
      </c>
      <c r="C77" s="1" t="s">
        <v>302</v>
      </c>
      <c r="D77" s="15">
        <v>200</v>
      </c>
      <c r="E77" s="16" t="s">
        <v>23</v>
      </c>
      <c r="F77" s="31">
        <v>45291</v>
      </c>
      <c r="G77" s="9">
        <v>550</v>
      </c>
      <c r="H77" s="16" t="s">
        <v>298</v>
      </c>
      <c r="I77" s="4"/>
    </row>
    <row r="78" spans="1:9" s="8" customFormat="1" x14ac:dyDescent="0.25">
      <c r="A78" s="33" t="s">
        <v>257</v>
      </c>
      <c r="B78" s="11" t="s">
        <v>219</v>
      </c>
      <c r="C78" s="1" t="s">
        <v>302</v>
      </c>
      <c r="D78" s="15">
        <v>100</v>
      </c>
      <c r="E78" s="16" t="s">
        <v>23</v>
      </c>
      <c r="F78" s="31">
        <v>45291</v>
      </c>
      <c r="G78" s="9">
        <v>180</v>
      </c>
      <c r="H78" s="16" t="s">
        <v>298</v>
      </c>
      <c r="I78" s="4"/>
    </row>
    <row r="79" spans="1:9" s="8" customFormat="1" x14ac:dyDescent="0.25">
      <c r="A79" s="33" t="s">
        <v>257</v>
      </c>
      <c r="B79" s="11" t="s">
        <v>220</v>
      </c>
      <c r="C79" s="1" t="s">
        <v>302</v>
      </c>
      <c r="D79" s="15">
        <v>200</v>
      </c>
      <c r="E79" s="16" t="s">
        <v>23</v>
      </c>
      <c r="F79" s="31">
        <v>45291</v>
      </c>
      <c r="G79" s="9">
        <v>200</v>
      </c>
      <c r="H79" s="16" t="s">
        <v>298</v>
      </c>
      <c r="I79" s="4"/>
    </row>
    <row r="80" spans="1:9" s="8" customFormat="1" x14ac:dyDescent="0.25">
      <c r="A80" s="33" t="s">
        <v>257</v>
      </c>
      <c r="B80" s="11" t="s">
        <v>222</v>
      </c>
      <c r="C80" s="1" t="s">
        <v>302</v>
      </c>
      <c r="D80" s="15">
        <v>2</v>
      </c>
      <c r="E80" s="16" t="s">
        <v>23</v>
      </c>
      <c r="F80" s="31">
        <v>45291</v>
      </c>
      <c r="G80" s="9">
        <v>140</v>
      </c>
      <c r="H80" s="16" t="s">
        <v>298</v>
      </c>
      <c r="I80" s="4"/>
    </row>
    <row r="81" spans="1:9" s="8" customFormat="1" x14ac:dyDescent="0.25">
      <c r="A81" s="33" t="s">
        <v>257</v>
      </c>
      <c r="B81" s="11" t="s">
        <v>221</v>
      </c>
      <c r="C81" s="1" t="s">
        <v>302</v>
      </c>
      <c r="D81" s="15">
        <v>20</v>
      </c>
      <c r="E81" s="16" t="s">
        <v>23</v>
      </c>
      <c r="F81" s="31">
        <v>45291</v>
      </c>
      <c r="G81" s="9">
        <v>60</v>
      </c>
      <c r="H81" s="16" t="s">
        <v>298</v>
      </c>
      <c r="I81" s="4"/>
    </row>
    <row r="82" spans="1:9" s="8" customFormat="1" x14ac:dyDescent="0.25">
      <c r="A82" s="33" t="s">
        <v>257</v>
      </c>
      <c r="B82" s="11" t="s">
        <v>223</v>
      </c>
      <c r="C82" s="1" t="s">
        <v>302</v>
      </c>
      <c r="D82" s="15">
        <v>20</v>
      </c>
      <c r="E82" s="16" t="s">
        <v>23</v>
      </c>
      <c r="F82" s="31">
        <v>45291</v>
      </c>
      <c r="G82" s="9">
        <v>100</v>
      </c>
      <c r="H82" s="16" t="s">
        <v>298</v>
      </c>
      <c r="I82" s="4"/>
    </row>
    <row r="83" spans="1:9" s="8" customFormat="1" x14ac:dyDescent="0.25">
      <c r="A83" s="33" t="s">
        <v>257</v>
      </c>
      <c r="B83" s="11" t="s">
        <v>224</v>
      </c>
      <c r="C83" s="1" t="s">
        <v>302</v>
      </c>
      <c r="D83" s="15">
        <v>10</v>
      </c>
      <c r="E83" s="16" t="s">
        <v>23</v>
      </c>
      <c r="F83" s="31">
        <v>45291</v>
      </c>
      <c r="G83" s="9">
        <v>50</v>
      </c>
      <c r="H83" s="16" t="s">
        <v>298</v>
      </c>
      <c r="I83" s="4"/>
    </row>
    <row r="84" spans="1:9" s="8" customFormat="1" x14ac:dyDescent="0.25">
      <c r="A84" s="33" t="s">
        <v>257</v>
      </c>
      <c r="B84" s="11" t="s">
        <v>265</v>
      </c>
      <c r="C84" s="1" t="s">
        <v>302</v>
      </c>
      <c r="D84" s="15">
        <v>10</v>
      </c>
      <c r="E84" s="16" t="s">
        <v>23</v>
      </c>
      <c r="F84" s="31">
        <v>45291</v>
      </c>
      <c r="G84" s="9">
        <v>60</v>
      </c>
      <c r="H84" s="16" t="s">
        <v>298</v>
      </c>
      <c r="I84" s="4"/>
    </row>
    <row r="85" spans="1:9" s="8" customFormat="1" x14ac:dyDescent="0.25">
      <c r="A85" s="33" t="s">
        <v>257</v>
      </c>
      <c r="B85" s="11" t="s">
        <v>225</v>
      </c>
      <c r="C85" s="1" t="s">
        <v>302</v>
      </c>
      <c r="D85" s="15">
        <v>45</v>
      </c>
      <c r="E85" s="16" t="s">
        <v>23</v>
      </c>
      <c r="F85" s="31">
        <v>45291</v>
      </c>
      <c r="G85" s="9">
        <v>270</v>
      </c>
      <c r="H85" s="16" t="s">
        <v>298</v>
      </c>
      <c r="I85" s="4"/>
    </row>
    <row r="86" spans="1:9" s="8" customFormat="1" x14ac:dyDescent="0.25">
      <c r="A86" s="33" t="s">
        <v>257</v>
      </c>
      <c r="B86" s="11" t="s">
        <v>226</v>
      </c>
      <c r="C86" s="1" t="s">
        <v>302</v>
      </c>
      <c r="D86" s="15">
        <v>800</v>
      </c>
      <c r="E86" s="16" t="s">
        <v>23</v>
      </c>
      <c r="F86" s="31">
        <v>45291</v>
      </c>
      <c r="G86" s="9">
        <f>800*0.25</f>
        <v>200</v>
      </c>
      <c r="H86" s="16" t="s">
        <v>298</v>
      </c>
      <c r="I86" s="4"/>
    </row>
    <row r="87" spans="1:9" s="8" customFormat="1" x14ac:dyDescent="0.25">
      <c r="A87" s="33" t="s">
        <v>257</v>
      </c>
      <c r="B87" s="11" t="s">
        <v>227</v>
      </c>
      <c r="C87" s="1" t="s">
        <v>302</v>
      </c>
      <c r="D87" s="15">
        <v>4</v>
      </c>
      <c r="E87" s="16" t="s">
        <v>23</v>
      </c>
      <c r="F87" s="31">
        <v>45291</v>
      </c>
      <c r="G87" s="9">
        <v>16</v>
      </c>
      <c r="H87" s="16" t="s">
        <v>298</v>
      </c>
      <c r="I87" s="4"/>
    </row>
    <row r="88" spans="1:9" s="8" customFormat="1" x14ac:dyDescent="0.25">
      <c r="A88" s="33" t="s">
        <v>257</v>
      </c>
      <c r="B88" s="11" t="s">
        <v>228</v>
      </c>
      <c r="C88" s="1" t="s">
        <v>302</v>
      </c>
      <c r="D88" s="15">
        <v>4</v>
      </c>
      <c r="E88" s="16" t="s">
        <v>23</v>
      </c>
      <c r="F88" s="31">
        <v>45291</v>
      </c>
      <c r="G88" s="9">
        <v>120</v>
      </c>
      <c r="H88" s="16" t="s">
        <v>298</v>
      </c>
      <c r="I88" s="4"/>
    </row>
    <row r="89" spans="1:9" s="8" customFormat="1" x14ac:dyDescent="0.25">
      <c r="A89" s="33" t="s">
        <v>257</v>
      </c>
      <c r="B89" s="11" t="s">
        <v>229</v>
      </c>
      <c r="C89" s="1" t="s">
        <v>302</v>
      </c>
      <c r="D89" s="15">
        <v>450</v>
      </c>
      <c r="E89" s="16" t="s">
        <v>23</v>
      </c>
      <c r="F89" s="31">
        <v>45291</v>
      </c>
      <c r="G89" s="9">
        <f>4.1*450</f>
        <v>1844.9999999999998</v>
      </c>
      <c r="H89" s="16" t="s">
        <v>298</v>
      </c>
      <c r="I89" s="4"/>
    </row>
    <row r="90" spans="1:9" s="8" customFormat="1" x14ac:dyDescent="0.25">
      <c r="A90" s="33" t="s">
        <v>257</v>
      </c>
      <c r="B90" s="11" t="s">
        <v>230</v>
      </c>
      <c r="C90" s="1" t="s">
        <v>302</v>
      </c>
      <c r="D90" s="15">
        <v>1</v>
      </c>
      <c r="E90" s="16" t="s">
        <v>23</v>
      </c>
      <c r="F90" s="31">
        <v>45291</v>
      </c>
      <c r="G90" s="9">
        <v>750</v>
      </c>
      <c r="H90" s="16" t="s">
        <v>298</v>
      </c>
      <c r="I90" s="4"/>
    </row>
    <row r="91" spans="1:9" s="8" customFormat="1" x14ac:dyDescent="0.25">
      <c r="A91" s="33" t="s">
        <v>257</v>
      </c>
      <c r="B91" s="11" t="s">
        <v>231</v>
      </c>
      <c r="C91" s="1" t="s">
        <v>302</v>
      </c>
      <c r="D91" s="15">
        <v>1</v>
      </c>
      <c r="E91" s="16" t="s">
        <v>23</v>
      </c>
      <c r="F91" s="31">
        <v>45291</v>
      </c>
      <c r="G91" s="9">
        <v>400</v>
      </c>
      <c r="H91" s="16" t="s">
        <v>298</v>
      </c>
      <c r="I91" s="4"/>
    </row>
    <row r="92" spans="1:9" s="8" customFormat="1" x14ac:dyDescent="0.25">
      <c r="A92" s="33" t="s">
        <v>257</v>
      </c>
      <c r="B92" s="11" t="s">
        <v>232</v>
      </c>
      <c r="C92" s="1" t="s">
        <v>302</v>
      </c>
      <c r="D92" s="15">
        <v>1</v>
      </c>
      <c r="E92" s="16" t="s">
        <v>23</v>
      </c>
      <c r="F92" s="31">
        <v>45291</v>
      </c>
      <c r="G92" s="9">
        <v>400</v>
      </c>
      <c r="H92" s="16" t="s">
        <v>298</v>
      </c>
      <c r="I92" s="4"/>
    </row>
    <row r="93" spans="1:9" s="8" customFormat="1" x14ac:dyDescent="0.25">
      <c r="A93" s="33" t="s">
        <v>257</v>
      </c>
      <c r="B93" s="11" t="s">
        <v>233</v>
      </c>
      <c r="C93" s="1" t="s">
        <v>302</v>
      </c>
      <c r="D93" s="15">
        <v>1</v>
      </c>
      <c r="E93" s="16" t="s">
        <v>23</v>
      </c>
      <c r="F93" s="31">
        <v>45291</v>
      </c>
      <c r="G93" s="9">
        <v>80</v>
      </c>
      <c r="H93" s="16" t="s">
        <v>298</v>
      </c>
      <c r="I93" s="4"/>
    </row>
    <row r="94" spans="1:9" s="8" customFormat="1" x14ac:dyDescent="0.25">
      <c r="A94" s="33" t="s">
        <v>257</v>
      </c>
      <c r="B94" s="11" t="s">
        <v>234</v>
      </c>
      <c r="C94" s="1" t="s">
        <v>302</v>
      </c>
      <c r="D94" s="15">
        <v>1</v>
      </c>
      <c r="E94" s="16" t="s">
        <v>23</v>
      </c>
      <c r="F94" s="31">
        <v>45291</v>
      </c>
      <c r="G94" s="9">
        <v>100</v>
      </c>
      <c r="H94" s="16" t="s">
        <v>298</v>
      </c>
      <c r="I94" s="4"/>
    </row>
    <row r="95" spans="1:9" s="8" customFormat="1" x14ac:dyDescent="0.25">
      <c r="A95" s="33" t="s">
        <v>257</v>
      </c>
      <c r="B95" s="11" t="s">
        <v>235</v>
      </c>
      <c r="C95" s="1" t="s">
        <v>302</v>
      </c>
      <c r="D95" s="15">
        <v>1</v>
      </c>
      <c r="E95" s="16" t="s">
        <v>23</v>
      </c>
      <c r="F95" s="31">
        <v>45291</v>
      </c>
      <c r="G95" s="9">
        <v>60</v>
      </c>
      <c r="H95" s="16" t="s">
        <v>298</v>
      </c>
      <c r="I95" s="4"/>
    </row>
    <row r="96" spans="1:9" s="8" customFormat="1" x14ac:dyDescent="0.25">
      <c r="A96" s="33" t="s">
        <v>257</v>
      </c>
      <c r="B96" s="11" t="s">
        <v>282</v>
      </c>
      <c r="C96" s="1" t="s">
        <v>302</v>
      </c>
      <c r="D96" s="15">
        <v>1</v>
      </c>
      <c r="E96" s="16" t="s">
        <v>23</v>
      </c>
      <c r="F96" s="31">
        <v>45291</v>
      </c>
      <c r="G96" s="9">
        <v>250</v>
      </c>
      <c r="H96" s="16" t="s">
        <v>298</v>
      </c>
      <c r="I96" s="4"/>
    </row>
    <row r="97" spans="1:9" s="8" customFormat="1" x14ac:dyDescent="0.25">
      <c r="A97" s="33" t="s">
        <v>257</v>
      </c>
      <c r="B97" s="11" t="s">
        <v>283</v>
      </c>
      <c r="C97" s="1" t="s">
        <v>302</v>
      </c>
      <c r="D97" s="15">
        <v>2</v>
      </c>
      <c r="E97" s="16" t="s">
        <v>23</v>
      </c>
      <c r="F97" s="31">
        <v>45291</v>
      </c>
      <c r="G97" s="9">
        <v>80</v>
      </c>
      <c r="H97" s="16" t="s">
        <v>298</v>
      </c>
      <c r="I97" s="4"/>
    </row>
    <row r="98" spans="1:9" s="8" customFormat="1" x14ac:dyDescent="0.25">
      <c r="A98" s="33" t="s">
        <v>257</v>
      </c>
      <c r="B98" s="11" t="s">
        <v>284</v>
      </c>
      <c r="C98" s="1" t="s">
        <v>302</v>
      </c>
      <c r="D98" s="15">
        <v>1</v>
      </c>
      <c r="E98" s="16" t="s">
        <v>23</v>
      </c>
      <c r="F98" s="31">
        <v>45291</v>
      </c>
      <c r="G98" s="9">
        <v>100</v>
      </c>
      <c r="H98" s="16" t="s">
        <v>298</v>
      </c>
      <c r="I98" s="4"/>
    </row>
    <row r="99" spans="1:9" s="8" customFormat="1" x14ac:dyDescent="0.25">
      <c r="A99" s="33" t="s">
        <v>257</v>
      </c>
      <c r="B99" s="11" t="s">
        <v>236</v>
      </c>
      <c r="C99" s="1" t="s">
        <v>302</v>
      </c>
      <c r="D99" s="15">
        <v>2</v>
      </c>
      <c r="E99" s="16" t="s">
        <v>23</v>
      </c>
      <c r="F99" s="31">
        <v>45291</v>
      </c>
      <c r="G99" s="9">
        <v>25</v>
      </c>
      <c r="H99" s="16" t="s">
        <v>298</v>
      </c>
      <c r="I99" s="4"/>
    </row>
    <row r="100" spans="1:9" s="8" customFormat="1" x14ac:dyDescent="0.25">
      <c r="A100" s="33" t="s">
        <v>257</v>
      </c>
      <c r="B100" s="11" t="s">
        <v>237</v>
      </c>
      <c r="C100" s="1" t="s">
        <v>302</v>
      </c>
      <c r="D100" s="15">
        <v>2</v>
      </c>
      <c r="E100" s="16" t="s">
        <v>23</v>
      </c>
      <c r="F100" s="31">
        <v>45291</v>
      </c>
      <c r="G100" s="9">
        <v>20</v>
      </c>
      <c r="H100" s="16" t="s">
        <v>298</v>
      </c>
      <c r="I100" s="4"/>
    </row>
    <row r="101" spans="1:9" s="8" customFormat="1" x14ac:dyDescent="0.25">
      <c r="A101" s="33" t="s">
        <v>257</v>
      </c>
      <c r="B101" s="11" t="s">
        <v>238</v>
      </c>
      <c r="C101" s="1" t="s">
        <v>302</v>
      </c>
      <c r="D101" s="15">
        <v>1</v>
      </c>
      <c r="E101" s="16" t="s">
        <v>23</v>
      </c>
      <c r="F101" s="31">
        <v>45291</v>
      </c>
      <c r="G101" s="9">
        <v>25</v>
      </c>
      <c r="H101" s="16" t="s">
        <v>298</v>
      </c>
      <c r="I101" s="4"/>
    </row>
    <row r="102" spans="1:9" s="8" customFormat="1" x14ac:dyDescent="0.25">
      <c r="A102" s="33" t="s">
        <v>257</v>
      </c>
      <c r="B102" s="11" t="s">
        <v>266</v>
      </c>
      <c r="C102" s="1" t="s">
        <v>302</v>
      </c>
      <c r="D102" s="15">
        <v>4</v>
      </c>
      <c r="E102" s="16" t="s">
        <v>23</v>
      </c>
      <c r="F102" s="31">
        <v>45291</v>
      </c>
      <c r="G102" s="9">
        <v>40</v>
      </c>
      <c r="H102" s="16" t="s">
        <v>298</v>
      </c>
      <c r="I102" s="4"/>
    </row>
    <row r="103" spans="1:9" s="8" customFormat="1" x14ac:dyDescent="0.25">
      <c r="A103" s="33" t="s">
        <v>257</v>
      </c>
      <c r="B103" s="11" t="s">
        <v>239</v>
      </c>
      <c r="C103" s="1" t="s">
        <v>302</v>
      </c>
      <c r="D103" s="15">
        <v>1</v>
      </c>
      <c r="E103" s="16" t="s">
        <v>23</v>
      </c>
      <c r="F103" s="31">
        <v>45291</v>
      </c>
      <c r="G103" s="9">
        <v>25</v>
      </c>
      <c r="H103" s="16" t="s">
        <v>298</v>
      </c>
      <c r="I103" s="4"/>
    </row>
    <row r="104" spans="1:9" s="8" customFormat="1" x14ac:dyDescent="0.25">
      <c r="A104" s="33" t="s">
        <v>257</v>
      </c>
      <c r="B104" s="11" t="s">
        <v>240</v>
      </c>
      <c r="C104" s="1" t="s">
        <v>302</v>
      </c>
      <c r="D104" s="15">
        <v>1</v>
      </c>
      <c r="E104" s="16" t="s">
        <v>23</v>
      </c>
      <c r="F104" s="31">
        <v>45291</v>
      </c>
      <c r="G104" s="9">
        <v>25</v>
      </c>
      <c r="H104" s="16" t="s">
        <v>298</v>
      </c>
      <c r="I104" s="4"/>
    </row>
    <row r="105" spans="1:9" s="8" customFormat="1" x14ac:dyDescent="0.25">
      <c r="A105" s="33" t="s">
        <v>257</v>
      </c>
      <c r="B105" s="11" t="s">
        <v>241</v>
      </c>
      <c r="C105" s="1" t="s">
        <v>302</v>
      </c>
      <c r="D105" s="15">
        <v>1</v>
      </c>
      <c r="E105" s="16" t="s">
        <v>23</v>
      </c>
      <c r="F105" s="31">
        <v>45291</v>
      </c>
      <c r="G105" s="9">
        <v>27.2</v>
      </c>
      <c r="H105" s="16" t="s">
        <v>298</v>
      </c>
      <c r="I105" s="4"/>
    </row>
    <row r="106" spans="1:9" s="8" customFormat="1" x14ac:dyDescent="0.25">
      <c r="A106" s="33" t="s">
        <v>257</v>
      </c>
      <c r="B106" s="11" t="s">
        <v>242</v>
      </c>
      <c r="C106" s="1" t="s">
        <v>302</v>
      </c>
      <c r="D106" s="15">
        <v>1</v>
      </c>
      <c r="E106" s="16" t="s">
        <v>23</v>
      </c>
      <c r="F106" s="31">
        <v>45291</v>
      </c>
      <c r="G106" s="9">
        <v>30</v>
      </c>
      <c r="H106" s="16" t="s">
        <v>298</v>
      </c>
      <c r="I106" s="4"/>
    </row>
    <row r="107" spans="1:9" s="8" customFormat="1" x14ac:dyDescent="0.25">
      <c r="A107" s="33" t="s">
        <v>257</v>
      </c>
      <c r="B107" s="11" t="s">
        <v>304</v>
      </c>
      <c r="C107" s="1" t="s">
        <v>302</v>
      </c>
      <c r="D107" s="15">
        <v>1</v>
      </c>
      <c r="E107" s="16" t="s">
        <v>23</v>
      </c>
      <c r="F107" s="31">
        <v>45291</v>
      </c>
      <c r="G107" s="9">
        <v>10000</v>
      </c>
      <c r="H107" s="16" t="s">
        <v>298</v>
      </c>
      <c r="I107" s="4"/>
    </row>
    <row r="108" spans="1:9" s="8" customFormat="1" x14ac:dyDescent="0.25">
      <c r="A108" s="33" t="s">
        <v>156</v>
      </c>
      <c r="B108" s="11" t="s">
        <v>305</v>
      </c>
      <c r="C108" s="1" t="s">
        <v>302</v>
      </c>
      <c r="D108" s="15">
        <v>1</v>
      </c>
      <c r="E108" s="16" t="s">
        <v>23</v>
      </c>
      <c r="F108" s="31">
        <v>45291</v>
      </c>
      <c r="G108" s="9">
        <v>1500</v>
      </c>
      <c r="H108" s="16" t="s">
        <v>298</v>
      </c>
      <c r="I108" s="4"/>
    </row>
    <row r="109" spans="1:9" s="8" customFormat="1" x14ac:dyDescent="0.25">
      <c r="A109" s="33" t="s">
        <v>257</v>
      </c>
      <c r="B109" s="11" t="s">
        <v>306</v>
      </c>
      <c r="C109" s="1" t="s">
        <v>302</v>
      </c>
      <c r="D109" s="15">
        <v>1</v>
      </c>
      <c r="E109" s="16" t="s">
        <v>23</v>
      </c>
      <c r="F109" s="31">
        <v>45291</v>
      </c>
      <c r="G109" s="9">
        <v>1500</v>
      </c>
      <c r="H109" s="16" t="s">
        <v>298</v>
      </c>
      <c r="I109" s="4"/>
    </row>
    <row r="110" spans="1:9" s="8" customFormat="1" x14ac:dyDescent="0.25">
      <c r="A110" s="33" t="s">
        <v>257</v>
      </c>
      <c r="B110" s="11" t="s">
        <v>307</v>
      </c>
      <c r="C110" s="1" t="s">
        <v>302</v>
      </c>
      <c r="D110" s="15">
        <v>1</v>
      </c>
      <c r="E110" s="16" t="s">
        <v>23</v>
      </c>
      <c r="F110" s="31">
        <v>45291</v>
      </c>
      <c r="G110" s="9">
        <v>500</v>
      </c>
      <c r="H110" s="16" t="s">
        <v>298</v>
      </c>
      <c r="I110" s="4"/>
    </row>
    <row r="111" spans="1:9" s="8" customFormat="1" x14ac:dyDescent="0.25">
      <c r="A111" s="33" t="s">
        <v>257</v>
      </c>
      <c r="B111" s="11" t="s">
        <v>308</v>
      </c>
      <c r="C111" s="1" t="s">
        <v>302</v>
      </c>
      <c r="D111" s="15">
        <v>1</v>
      </c>
      <c r="E111" s="16" t="s">
        <v>23</v>
      </c>
      <c r="F111" s="31">
        <v>45291</v>
      </c>
      <c r="G111" s="9">
        <v>3000</v>
      </c>
      <c r="H111" s="16" t="s">
        <v>298</v>
      </c>
      <c r="I111" s="4"/>
    </row>
    <row r="112" spans="1:9" s="8" customFormat="1" x14ac:dyDescent="0.25">
      <c r="A112" s="33" t="s">
        <v>257</v>
      </c>
      <c r="B112" s="11" t="s">
        <v>309</v>
      </c>
      <c r="C112" s="1" t="s">
        <v>302</v>
      </c>
      <c r="D112" s="15">
        <v>1</v>
      </c>
      <c r="E112" s="16" t="s">
        <v>23</v>
      </c>
      <c r="F112" s="31">
        <v>45291</v>
      </c>
      <c r="G112" s="9">
        <v>1500</v>
      </c>
      <c r="H112" s="16" t="s">
        <v>298</v>
      </c>
      <c r="I112" s="4"/>
    </row>
    <row r="113" spans="1:9" s="8" customFormat="1" x14ac:dyDescent="0.25">
      <c r="A113" s="33" t="s">
        <v>257</v>
      </c>
      <c r="B113" s="11" t="s">
        <v>310</v>
      </c>
      <c r="C113" s="1" t="s">
        <v>302</v>
      </c>
      <c r="D113" s="15">
        <v>1</v>
      </c>
      <c r="E113" s="16" t="s">
        <v>23</v>
      </c>
      <c r="F113" s="31">
        <v>45291</v>
      </c>
      <c r="G113" s="9">
        <v>5000</v>
      </c>
      <c r="H113" s="16" t="s">
        <v>298</v>
      </c>
      <c r="I113" s="4"/>
    </row>
    <row r="114" spans="1:9" s="8" customFormat="1" x14ac:dyDescent="0.25">
      <c r="A114" s="33" t="s">
        <v>257</v>
      </c>
      <c r="B114" s="11" t="s">
        <v>311</v>
      </c>
      <c r="C114" s="1" t="s">
        <v>302</v>
      </c>
      <c r="D114" s="15">
        <v>1</v>
      </c>
      <c r="E114" s="16" t="s">
        <v>23</v>
      </c>
      <c r="F114" s="31">
        <v>45291</v>
      </c>
      <c r="G114" s="9">
        <v>2000</v>
      </c>
      <c r="H114" s="16" t="s">
        <v>298</v>
      </c>
      <c r="I114" s="4"/>
    </row>
    <row r="115" spans="1:9" s="8" customFormat="1" x14ac:dyDescent="0.25">
      <c r="A115" s="33" t="s">
        <v>156</v>
      </c>
      <c r="B115" s="11" t="s">
        <v>312</v>
      </c>
      <c r="C115" s="1" t="s">
        <v>302</v>
      </c>
      <c r="D115" s="15">
        <v>1</v>
      </c>
      <c r="E115" s="16" t="s">
        <v>23</v>
      </c>
      <c r="F115" s="31">
        <v>45291</v>
      </c>
      <c r="G115" s="9">
        <v>7000</v>
      </c>
      <c r="H115" s="16" t="s">
        <v>298</v>
      </c>
      <c r="I115" s="4"/>
    </row>
    <row r="116" spans="1:9" s="8" customFormat="1" x14ac:dyDescent="0.25">
      <c r="A116" s="33" t="s">
        <v>257</v>
      </c>
      <c r="B116" s="11" t="s">
        <v>244</v>
      </c>
      <c r="C116" s="1" t="s">
        <v>302</v>
      </c>
      <c r="D116" s="15">
        <v>4</v>
      </c>
      <c r="E116" s="16" t="s">
        <v>23</v>
      </c>
      <c r="F116" s="31">
        <v>45291</v>
      </c>
      <c r="G116" s="9">
        <v>640000</v>
      </c>
      <c r="H116" s="16" t="s">
        <v>298</v>
      </c>
      <c r="I116" s="4"/>
    </row>
    <row r="117" spans="1:9" s="8" customFormat="1" x14ac:dyDescent="0.25">
      <c r="A117" s="33" t="s">
        <v>257</v>
      </c>
      <c r="B117" s="11" t="s">
        <v>293</v>
      </c>
      <c r="C117" s="1" t="s">
        <v>302</v>
      </c>
      <c r="D117" s="15">
        <v>2500</v>
      </c>
      <c r="E117" s="16" t="s">
        <v>23</v>
      </c>
      <c r="F117" s="31">
        <v>45138</v>
      </c>
      <c r="G117" s="9">
        <v>44650</v>
      </c>
      <c r="H117" s="16" t="s">
        <v>298</v>
      </c>
      <c r="I117" s="4"/>
    </row>
    <row r="118" spans="1:9" s="8" customFormat="1" x14ac:dyDescent="0.25">
      <c r="A118" s="33" t="s">
        <v>257</v>
      </c>
      <c r="B118" s="11" t="s">
        <v>294</v>
      </c>
      <c r="C118" s="1" t="s">
        <v>302</v>
      </c>
      <c r="D118" s="15">
        <v>300</v>
      </c>
      <c r="E118" s="16" t="s">
        <v>23</v>
      </c>
      <c r="F118" s="31">
        <v>45138</v>
      </c>
      <c r="G118" s="9">
        <v>6420</v>
      </c>
      <c r="H118" s="16" t="s">
        <v>298</v>
      </c>
      <c r="I118" s="4"/>
    </row>
    <row r="119" spans="1:9" s="8" customFormat="1" x14ac:dyDescent="0.25">
      <c r="A119" s="33" t="s">
        <v>257</v>
      </c>
      <c r="B119" s="11" t="s">
        <v>258</v>
      </c>
      <c r="C119" s="1" t="s">
        <v>302</v>
      </c>
      <c r="D119" s="15">
        <v>2</v>
      </c>
      <c r="E119" s="16" t="s">
        <v>23</v>
      </c>
      <c r="F119" s="31">
        <v>45291</v>
      </c>
      <c r="G119" s="9">
        <v>10576</v>
      </c>
      <c r="H119" s="16" t="s">
        <v>298</v>
      </c>
      <c r="I119" s="4"/>
    </row>
    <row r="120" spans="1:9" s="8" customFormat="1" x14ac:dyDescent="0.25">
      <c r="A120" s="33" t="s">
        <v>257</v>
      </c>
      <c r="B120" s="11" t="s">
        <v>259</v>
      </c>
      <c r="C120" s="1" t="s">
        <v>302</v>
      </c>
      <c r="D120" s="15">
        <v>1</v>
      </c>
      <c r="E120" s="16" t="s">
        <v>23</v>
      </c>
      <c r="F120" s="31">
        <v>45291</v>
      </c>
      <c r="G120" s="9">
        <v>1607.2</v>
      </c>
      <c r="H120" s="16" t="s">
        <v>298</v>
      </c>
      <c r="I120" s="4"/>
    </row>
    <row r="121" spans="1:9" s="8" customFormat="1" ht="22.5" x14ac:dyDescent="0.25">
      <c r="A121" s="33" t="s">
        <v>156</v>
      </c>
      <c r="B121" s="11" t="s">
        <v>286</v>
      </c>
      <c r="C121" s="1" t="s">
        <v>302</v>
      </c>
      <c r="D121" s="15">
        <v>1</v>
      </c>
      <c r="E121" s="16" t="s">
        <v>23</v>
      </c>
      <c r="F121" s="31">
        <v>45138</v>
      </c>
      <c r="G121" s="9">
        <v>1283.04</v>
      </c>
      <c r="H121" s="16" t="s">
        <v>298</v>
      </c>
      <c r="I121" s="4"/>
    </row>
    <row r="122" spans="1:9" s="8" customFormat="1" x14ac:dyDescent="0.25">
      <c r="A122" s="33" t="s">
        <v>257</v>
      </c>
      <c r="B122" s="11" t="s">
        <v>285</v>
      </c>
      <c r="C122" s="1" t="s">
        <v>302</v>
      </c>
      <c r="D122" s="15">
        <v>1</v>
      </c>
      <c r="E122" s="16" t="s">
        <v>23</v>
      </c>
      <c r="F122" s="31">
        <v>45169</v>
      </c>
      <c r="G122" s="9">
        <v>89.1</v>
      </c>
      <c r="H122" s="16" t="s">
        <v>298</v>
      </c>
      <c r="I122" s="4"/>
    </row>
    <row r="123" spans="1:9" s="8" customFormat="1" x14ac:dyDescent="0.25">
      <c r="A123" s="33" t="s">
        <v>257</v>
      </c>
      <c r="B123" s="11" t="s">
        <v>260</v>
      </c>
      <c r="C123" s="1" t="s">
        <v>302</v>
      </c>
      <c r="D123" s="15">
        <v>4</v>
      </c>
      <c r="E123" s="16" t="s">
        <v>23</v>
      </c>
      <c r="F123" s="31">
        <v>45169</v>
      </c>
      <c r="G123" s="9">
        <v>54.52</v>
      </c>
      <c r="H123" s="16" t="s">
        <v>298</v>
      </c>
      <c r="I123" s="4"/>
    </row>
    <row r="124" spans="1:9" s="8" customFormat="1" ht="22.5" x14ac:dyDescent="0.25">
      <c r="A124" s="33" t="s">
        <v>257</v>
      </c>
      <c r="B124" s="11" t="s">
        <v>261</v>
      </c>
      <c r="C124" s="1" t="s">
        <v>302</v>
      </c>
      <c r="D124" s="15">
        <v>1</v>
      </c>
      <c r="E124" s="16" t="s">
        <v>23</v>
      </c>
      <c r="F124" s="31">
        <v>45169</v>
      </c>
      <c r="G124" s="9">
        <v>100.3</v>
      </c>
      <c r="H124" s="16" t="s">
        <v>298</v>
      </c>
      <c r="I124" s="4"/>
    </row>
    <row r="125" spans="1:9" s="8" customFormat="1" ht="22.5" x14ac:dyDescent="0.25">
      <c r="A125" s="33" t="s">
        <v>257</v>
      </c>
      <c r="B125" s="11" t="s">
        <v>287</v>
      </c>
      <c r="C125" s="1" t="s">
        <v>302</v>
      </c>
      <c r="D125" s="15">
        <v>1</v>
      </c>
      <c r="E125" s="16" t="s">
        <v>23</v>
      </c>
      <c r="F125" s="31">
        <v>45169</v>
      </c>
      <c r="G125" s="9">
        <v>848</v>
      </c>
      <c r="H125" s="16" t="s">
        <v>298</v>
      </c>
      <c r="I125" s="4"/>
    </row>
    <row r="126" spans="1:9" s="8" customFormat="1" x14ac:dyDescent="0.25">
      <c r="A126" s="33" t="s">
        <v>156</v>
      </c>
      <c r="B126" s="11" t="s">
        <v>262</v>
      </c>
      <c r="C126" s="1" t="s">
        <v>302</v>
      </c>
      <c r="D126" s="15">
        <v>5</v>
      </c>
      <c r="E126" s="16" t="s">
        <v>23</v>
      </c>
      <c r="F126" s="31">
        <v>45138</v>
      </c>
      <c r="G126" s="9">
        <v>4800</v>
      </c>
      <c r="H126" s="16" t="s">
        <v>298</v>
      </c>
      <c r="I126" s="4"/>
    </row>
    <row r="127" spans="1:9" s="8" customFormat="1" ht="22.5" x14ac:dyDescent="0.25">
      <c r="A127" s="33" t="s">
        <v>257</v>
      </c>
      <c r="B127" s="11" t="s">
        <v>137</v>
      </c>
      <c r="C127" s="1" t="s">
        <v>302</v>
      </c>
      <c r="D127" s="15">
        <v>5</v>
      </c>
      <c r="E127" s="16" t="s">
        <v>23</v>
      </c>
      <c r="F127" s="31">
        <v>45291</v>
      </c>
      <c r="G127" s="9">
        <v>500</v>
      </c>
      <c r="H127" s="16" t="s">
        <v>298</v>
      </c>
      <c r="I127" s="4"/>
    </row>
    <row r="128" spans="1:9" s="8" customFormat="1" x14ac:dyDescent="0.25">
      <c r="A128" s="33" t="s">
        <v>257</v>
      </c>
      <c r="B128" s="11" t="s">
        <v>314</v>
      </c>
      <c r="C128" s="1" t="s">
        <v>302</v>
      </c>
      <c r="D128" s="15">
        <v>1</v>
      </c>
      <c r="E128" s="16" t="s">
        <v>23</v>
      </c>
      <c r="F128" s="31">
        <v>45291</v>
      </c>
      <c r="G128" s="9">
        <v>12939.42</v>
      </c>
      <c r="H128" s="16" t="s">
        <v>298</v>
      </c>
      <c r="I128" s="4"/>
    </row>
    <row r="129" spans="1:9" s="8" customFormat="1" x14ac:dyDescent="0.25">
      <c r="A129" s="33" t="s">
        <v>257</v>
      </c>
      <c r="B129" s="11" t="s">
        <v>315</v>
      </c>
      <c r="C129" s="1" t="s">
        <v>302</v>
      </c>
      <c r="D129" s="15">
        <v>1</v>
      </c>
      <c r="E129" s="16" t="s">
        <v>23</v>
      </c>
      <c r="F129" s="31">
        <v>45291</v>
      </c>
      <c r="G129" s="9">
        <v>3068.07</v>
      </c>
      <c r="H129" s="16" t="s">
        <v>298</v>
      </c>
      <c r="I129" s="4"/>
    </row>
    <row r="130" spans="1:9" s="8" customFormat="1" x14ac:dyDescent="0.25">
      <c r="A130" s="33" t="s">
        <v>257</v>
      </c>
      <c r="B130" s="11" t="s">
        <v>316</v>
      </c>
      <c r="C130" s="1" t="s">
        <v>302</v>
      </c>
      <c r="D130" s="15">
        <v>1</v>
      </c>
      <c r="E130" s="16" t="s">
        <v>23</v>
      </c>
      <c r="F130" s="31">
        <v>45291</v>
      </c>
      <c r="G130" s="9">
        <v>4139.1000000000004</v>
      </c>
      <c r="H130" s="16" t="s">
        <v>298</v>
      </c>
      <c r="I130" s="4"/>
    </row>
    <row r="131" spans="1:9" s="8" customFormat="1" x14ac:dyDescent="0.25">
      <c r="A131" s="33" t="s">
        <v>156</v>
      </c>
      <c r="B131" s="11" t="s">
        <v>317</v>
      </c>
      <c r="C131" s="1" t="s">
        <v>302</v>
      </c>
      <c r="D131" s="15">
        <v>3</v>
      </c>
      <c r="E131" s="16" t="s">
        <v>23</v>
      </c>
      <c r="F131" s="31">
        <v>45291</v>
      </c>
      <c r="G131" s="9">
        <f>1119.17*3</f>
        <v>3357.51</v>
      </c>
      <c r="H131" s="16" t="s">
        <v>298</v>
      </c>
      <c r="I131" s="4"/>
    </row>
    <row r="132" spans="1:9" s="8" customFormat="1" x14ac:dyDescent="0.25">
      <c r="A132" s="33" t="s">
        <v>156</v>
      </c>
      <c r="B132" s="11" t="s">
        <v>318</v>
      </c>
      <c r="C132" s="1" t="s">
        <v>302</v>
      </c>
      <c r="D132" s="15">
        <v>3</v>
      </c>
      <c r="E132" s="16" t="s">
        <v>23</v>
      </c>
      <c r="F132" s="31">
        <v>45291</v>
      </c>
      <c r="G132" s="9">
        <f>1119.17*3</f>
        <v>3357.51</v>
      </c>
      <c r="H132" s="16" t="s">
        <v>298</v>
      </c>
      <c r="I132" s="4"/>
    </row>
    <row r="133" spans="1:9" s="8" customFormat="1" x14ac:dyDescent="0.25">
      <c r="A133" s="33" t="s">
        <v>257</v>
      </c>
      <c r="B133" s="11" t="s">
        <v>313</v>
      </c>
      <c r="C133" s="1" t="s">
        <v>302</v>
      </c>
      <c r="D133" s="15">
        <v>3</v>
      </c>
      <c r="E133" s="16" t="s">
        <v>23</v>
      </c>
      <c r="F133" s="31">
        <v>45291</v>
      </c>
      <c r="G133" s="9">
        <v>1500</v>
      </c>
      <c r="H133" s="16" t="s">
        <v>298</v>
      </c>
      <c r="I133" s="4"/>
    </row>
    <row r="134" spans="1:9" s="8" customFormat="1" x14ac:dyDescent="0.25">
      <c r="A134" s="33" t="s">
        <v>257</v>
      </c>
      <c r="B134" s="18" t="s">
        <v>271</v>
      </c>
      <c r="C134" s="1" t="s">
        <v>302</v>
      </c>
      <c r="D134" s="17">
        <v>1</v>
      </c>
      <c r="E134" s="33" t="s">
        <v>23</v>
      </c>
      <c r="F134" s="31">
        <v>45291</v>
      </c>
      <c r="G134" s="9">
        <v>100000</v>
      </c>
      <c r="H134" s="16" t="s">
        <v>298</v>
      </c>
      <c r="I134" s="4"/>
    </row>
    <row r="135" spans="1:9" s="8" customFormat="1" x14ac:dyDescent="0.25">
      <c r="A135" s="33" t="s">
        <v>257</v>
      </c>
      <c r="B135" s="11" t="s">
        <v>303</v>
      </c>
      <c r="C135" s="1" t="s">
        <v>302</v>
      </c>
      <c r="D135" s="15">
        <v>23</v>
      </c>
      <c r="E135" s="16" t="s">
        <v>23</v>
      </c>
      <c r="F135" s="31">
        <v>45291</v>
      </c>
      <c r="G135" s="9">
        <v>30820</v>
      </c>
      <c r="H135" s="16" t="s">
        <v>298</v>
      </c>
      <c r="I135" s="4"/>
    </row>
    <row r="136" spans="1:9" s="8" customFormat="1" x14ac:dyDescent="0.25">
      <c r="A136" s="33" t="s">
        <v>257</v>
      </c>
      <c r="B136" s="11" t="s">
        <v>337</v>
      </c>
      <c r="C136" s="1" t="s">
        <v>302</v>
      </c>
      <c r="D136" s="15">
        <v>1</v>
      </c>
      <c r="E136" s="16" t="s">
        <v>23</v>
      </c>
      <c r="F136" s="31">
        <v>45291</v>
      </c>
      <c r="G136" s="9">
        <v>1459.9</v>
      </c>
      <c r="H136" s="16" t="s">
        <v>298</v>
      </c>
      <c r="I136" s="4"/>
    </row>
    <row r="137" spans="1:9" s="8" customFormat="1" x14ac:dyDescent="0.25">
      <c r="A137" s="33" t="s">
        <v>257</v>
      </c>
      <c r="B137" s="11" t="s">
        <v>357</v>
      </c>
      <c r="C137" s="1" t="s">
        <v>302</v>
      </c>
      <c r="D137" s="15">
        <v>2</v>
      </c>
      <c r="E137" s="16" t="s">
        <v>23</v>
      </c>
      <c r="F137" s="31">
        <v>45291</v>
      </c>
      <c r="G137" s="9">
        <v>1590</v>
      </c>
      <c r="H137" s="16" t="s">
        <v>298</v>
      </c>
      <c r="I137" s="4"/>
    </row>
    <row r="138" spans="1:9" s="8" customFormat="1" x14ac:dyDescent="0.25">
      <c r="A138" s="33" t="s">
        <v>257</v>
      </c>
      <c r="B138" s="11" t="s">
        <v>358</v>
      </c>
      <c r="C138" s="1" t="s">
        <v>302</v>
      </c>
      <c r="D138" s="15">
        <v>1</v>
      </c>
      <c r="E138" s="16" t="s">
        <v>23</v>
      </c>
      <c r="F138" s="31">
        <v>45291</v>
      </c>
      <c r="G138" s="9">
        <v>212.5</v>
      </c>
      <c r="H138" s="16" t="s">
        <v>298</v>
      </c>
      <c r="I138" s="4"/>
    </row>
    <row r="139" spans="1:9" s="8" customFormat="1" x14ac:dyDescent="0.25">
      <c r="A139" s="33" t="s">
        <v>257</v>
      </c>
      <c r="B139" s="11" t="s">
        <v>338</v>
      </c>
      <c r="C139" s="1" t="s">
        <v>302</v>
      </c>
      <c r="D139" s="15">
        <v>1</v>
      </c>
      <c r="E139" s="16" t="s">
        <v>23</v>
      </c>
      <c r="F139" s="31">
        <v>45291</v>
      </c>
      <c r="G139" s="9">
        <v>179.9</v>
      </c>
      <c r="H139" s="16" t="s">
        <v>298</v>
      </c>
      <c r="I139" s="4"/>
    </row>
    <row r="140" spans="1:9" s="8" customFormat="1" x14ac:dyDescent="0.25">
      <c r="A140" s="33" t="s">
        <v>257</v>
      </c>
      <c r="B140" s="11" t="s">
        <v>339</v>
      </c>
      <c r="C140" s="1" t="s">
        <v>302</v>
      </c>
      <c r="D140" s="15">
        <v>1</v>
      </c>
      <c r="E140" s="16" t="s">
        <v>23</v>
      </c>
      <c r="F140" s="31">
        <v>45291</v>
      </c>
      <c r="G140" s="9">
        <v>269.10000000000002</v>
      </c>
      <c r="H140" s="16" t="s">
        <v>298</v>
      </c>
      <c r="I140" s="4"/>
    </row>
    <row r="141" spans="1:9" s="8" customFormat="1" x14ac:dyDescent="0.25">
      <c r="A141" s="33" t="s">
        <v>257</v>
      </c>
      <c r="B141" s="11" t="s">
        <v>340</v>
      </c>
      <c r="C141" s="1" t="s">
        <v>302</v>
      </c>
      <c r="D141" s="15">
        <v>1</v>
      </c>
      <c r="E141" s="16" t="s">
        <v>23</v>
      </c>
      <c r="F141" s="31">
        <v>45291</v>
      </c>
      <c r="G141" s="9">
        <v>19226.400000000001</v>
      </c>
      <c r="H141" s="16" t="s">
        <v>298</v>
      </c>
      <c r="I141" s="4"/>
    </row>
    <row r="142" spans="1:9" s="8" customFormat="1" x14ac:dyDescent="0.25">
      <c r="A142" s="33" t="s">
        <v>156</v>
      </c>
      <c r="B142" s="11" t="s">
        <v>342</v>
      </c>
      <c r="C142" s="1" t="s">
        <v>302</v>
      </c>
      <c r="D142" s="15">
        <v>1</v>
      </c>
      <c r="E142" s="16" t="s">
        <v>23</v>
      </c>
      <c r="F142" s="31">
        <v>45291</v>
      </c>
      <c r="G142" s="9">
        <v>5324</v>
      </c>
      <c r="H142" s="16" t="s">
        <v>298</v>
      </c>
      <c r="I142" s="4"/>
    </row>
    <row r="143" spans="1:9" s="8" customFormat="1" ht="33.75" x14ac:dyDescent="0.25">
      <c r="A143" s="33" t="s">
        <v>156</v>
      </c>
      <c r="B143" s="11" t="s">
        <v>341</v>
      </c>
      <c r="C143" s="1" t="s">
        <v>302</v>
      </c>
      <c r="D143" s="15">
        <v>1</v>
      </c>
      <c r="E143" s="16" t="s">
        <v>23</v>
      </c>
      <c r="F143" s="31">
        <v>45291</v>
      </c>
      <c r="G143" s="9">
        <v>2950</v>
      </c>
      <c r="H143" s="16" t="s">
        <v>298</v>
      </c>
      <c r="I143" s="4"/>
    </row>
    <row r="144" spans="1:9" s="8" customFormat="1" x14ac:dyDescent="0.25">
      <c r="A144" s="33" t="s">
        <v>156</v>
      </c>
      <c r="B144" s="11" t="s">
        <v>344</v>
      </c>
      <c r="C144" s="1" t="s">
        <v>302</v>
      </c>
      <c r="D144" s="15">
        <v>1</v>
      </c>
      <c r="E144" s="16" t="s">
        <v>23</v>
      </c>
      <c r="F144" s="31">
        <v>45291</v>
      </c>
      <c r="G144" s="9">
        <v>500000</v>
      </c>
      <c r="H144" s="16" t="s">
        <v>298</v>
      </c>
      <c r="I144" s="4"/>
    </row>
    <row r="145" spans="1:9" s="8" customFormat="1" x14ac:dyDescent="0.25">
      <c r="A145" s="33" t="s">
        <v>257</v>
      </c>
      <c r="B145" s="11" t="s">
        <v>345</v>
      </c>
      <c r="C145" s="1" t="s">
        <v>302</v>
      </c>
      <c r="D145" s="15">
        <v>1</v>
      </c>
      <c r="E145" s="16" t="s">
        <v>23</v>
      </c>
      <c r="F145" s="31">
        <v>45291</v>
      </c>
      <c r="G145" s="9">
        <v>500000</v>
      </c>
      <c r="H145" s="16" t="s">
        <v>298</v>
      </c>
      <c r="I145" s="4"/>
    </row>
    <row r="146" spans="1:9" s="8" customFormat="1" x14ac:dyDescent="0.25">
      <c r="A146" s="33" t="s">
        <v>156</v>
      </c>
      <c r="B146" s="11" t="s">
        <v>346</v>
      </c>
      <c r="C146" s="1" t="s">
        <v>302</v>
      </c>
      <c r="D146" s="15">
        <v>1</v>
      </c>
      <c r="E146" s="16" t="s">
        <v>23</v>
      </c>
      <c r="F146" s="31">
        <v>45291</v>
      </c>
      <c r="G146" s="9">
        <v>2000</v>
      </c>
      <c r="H146" s="16" t="s">
        <v>298</v>
      </c>
      <c r="I146" s="4"/>
    </row>
    <row r="147" spans="1:9" s="8" customFormat="1" x14ac:dyDescent="0.25">
      <c r="A147" s="33" t="s">
        <v>156</v>
      </c>
      <c r="B147" s="11" t="s">
        <v>343</v>
      </c>
      <c r="C147" s="1" t="s">
        <v>302</v>
      </c>
      <c r="D147" s="15">
        <v>20</v>
      </c>
      <c r="E147" s="16" t="s">
        <v>23</v>
      </c>
      <c r="F147" s="31">
        <v>45291</v>
      </c>
      <c r="G147" s="9">
        <v>8000</v>
      </c>
      <c r="H147" s="16" t="s">
        <v>298</v>
      </c>
      <c r="I147" s="4"/>
    </row>
    <row r="148" spans="1:9" s="8" customFormat="1" x14ac:dyDescent="0.25">
      <c r="A148" s="33" t="s">
        <v>257</v>
      </c>
      <c r="B148" s="18" t="s">
        <v>159</v>
      </c>
      <c r="C148" s="1" t="s">
        <v>302</v>
      </c>
      <c r="D148" s="17">
        <v>20</v>
      </c>
      <c r="E148" s="16" t="s">
        <v>23</v>
      </c>
      <c r="F148" s="31">
        <v>45291</v>
      </c>
      <c r="G148" s="9">
        <v>6000</v>
      </c>
      <c r="H148" s="16" t="s">
        <v>298</v>
      </c>
      <c r="I148" s="4"/>
    </row>
    <row r="149" spans="1:9" s="8" customFormat="1" x14ac:dyDescent="0.25">
      <c r="A149" s="33" t="s">
        <v>257</v>
      </c>
      <c r="B149" s="18" t="s">
        <v>348</v>
      </c>
      <c r="C149" s="1" t="s">
        <v>302</v>
      </c>
      <c r="D149" s="17">
        <v>2</v>
      </c>
      <c r="E149" s="16" t="s">
        <v>23</v>
      </c>
      <c r="F149" s="31">
        <v>45291</v>
      </c>
      <c r="G149" s="9">
        <f>2*1365</f>
        <v>2730</v>
      </c>
      <c r="H149" s="16" t="s">
        <v>298</v>
      </c>
      <c r="I149" s="4"/>
    </row>
    <row r="150" spans="1:9" s="8" customFormat="1" x14ac:dyDescent="0.25">
      <c r="A150" s="33" t="s">
        <v>257</v>
      </c>
      <c r="B150" s="18" t="s">
        <v>349</v>
      </c>
      <c r="C150" s="1" t="s">
        <v>302</v>
      </c>
      <c r="D150" s="17">
        <v>2</v>
      </c>
      <c r="E150" s="16" t="s">
        <v>23</v>
      </c>
      <c r="F150" s="31">
        <v>45291</v>
      </c>
      <c r="G150" s="9">
        <f>899.9*2</f>
        <v>1799.8</v>
      </c>
      <c r="H150" s="16" t="s">
        <v>298</v>
      </c>
      <c r="I150" s="4"/>
    </row>
    <row r="151" spans="1:9" s="8" customFormat="1" x14ac:dyDescent="0.25">
      <c r="A151" s="33" t="s">
        <v>257</v>
      </c>
      <c r="B151" s="18" t="s">
        <v>350</v>
      </c>
      <c r="C151" s="1" t="s">
        <v>302</v>
      </c>
      <c r="D151" s="17">
        <v>1</v>
      </c>
      <c r="E151" s="16" t="s">
        <v>23</v>
      </c>
      <c r="F151" s="31">
        <v>45291</v>
      </c>
      <c r="G151" s="9">
        <v>2667.5</v>
      </c>
      <c r="H151" s="16" t="s">
        <v>298</v>
      </c>
      <c r="I151" s="4"/>
    </row>
    <row r="152" spans="1:9" s="8" customFormat="1" x14ac:dyDescent="0.25">
      <c r="A152" s="33" t="s">
        <v>156</v>
      </c>
      <c r="B152" s="18" t="s">
        <v>352</v>
      </c>
      <c r="C152" s="1" t="s">
        <v>302</v>
      </c>
      <c r="D152" s="17">
        <v>1</v>
      </c>
      <c r="E152" s="16" t="s">
        <v>23</v>
      </c>
      <c r="F152" s="31">
        <v>45291</v>
      </c>
      <c r="G152" s="9">
        <v>100000</v>
      </c>
      <c r="H152" s="16" t="s">
        <v>298</v>
      </c>
      <c r="I152" s="4"/>
    </row>
    <row r="153" spans="1:9" s="8" customFormat="1" x14ac:dyDescent="0.25">
      <c r="A153" s="33" t="s">
        <v>257</v>
      </c>
      <c r="B153" s="18" t="s">
        <v>353</v>
      </c>
      <c r="C153" s="1" t="s">
        <v>302</v>
      </c>
      <c r="D153" s="17">
        <v>40</v>
      </c>
      <c r="E153" s="16" t="s">
        <v>23</v>
      </c>
      <c r="F153" s="31">
        <v>45291</v>
      </c>
      <c r="G153" s="9">
        <f>157.55 *40</f>
        <v>6302</v>
      </c>
      <c r="H153" s="16" t="s">
        <v>298</v>
      </c>
      <c r="I153" s="4"/>
    </row>
    <row r="154" spans="1:9" s="8" customFormat="1" x14ac:dyDescent="0.25">
      <c r="A154" s="33" t="s">
        <v>257</v>
      </c>
      <c r="B154" s="18" t="s">
        <v>354</v>
      </c>
      <c r="C154" s="1" t="s">
        <v>302</v>
      </c>
      <c r="D154" s="17">
        <v>12</v>
      </c>
      <c r="E154" s="16" t="s">
        <v>23</v>
      </c>
      <c r="F154" s="31">
        <v>45291</v>
      </c>
      <c r="G154" s="9">
        <f>177.26 *12</f>
        <v>2127.12</v>
      </c>
      <c r="H154" s="16" t="s">
        <v>298</v>
      </c>
      <c r="I154" s="4"/>
    </row>
    <row r="155" spans="1:9" s="8" customFormat="1" x14ac:dyDescent="0.25">
      <c r="A155" s="33" t="s">
        <v>257</v>
      </c>
      <c r="B155" s="18" t="s">
        <v>355</v>
      </c>
      <c r="C155" s="1" t="s">
        <v>302</v>
      </c>
      <c r="D155" s="17">
        <v>10</v>
      </c>
      <c r="E155" s="16" t="s">
        <v>23</v>
      </c>
      <c r="F155" s="31">
        <v>45291</v>
      </c>
      <c r="G155" s="9">
        <f>95.96 *10</f>
        <v>959.59999999999991</v>
      </c>
      <c r="H155" s="16" t="s">
        <v>298</v>
      </c>
      <c r="I155" s="4"/>
    </row>
    <row r="156" spans="1:9" s="8" customFormat="1" x14ac:dyDescent="0.25">
      <c r="A156" s="33" t="s">
        <v>257</v>
      </c>
      <c r="B156" s="18" t="s">
        <v>276</v>
      </c>
      <c r="C156" s="1" t="s">
        <v>302</v>
      </c>
      <c r="D156" s="17">
        <v>3</v>
      </c>
      <c r="E156" s="16" t="s">
        <v>153</v>
      </c>
      <c r="F156" s="31">
        <v>45291</v>
      </c>
      <c r="G156" s="9">
        <f>3*141.55</f>
        <v>424.65000000000003</v>
      </c>
      <c r="H156" s="16" t="s">
        <v>298</v>
      </c>
      <c r="I156" s="4"/>
    </row>
    <row r="157" spans="1:9" s="8" customFormat="1" x14ac:dyDescent="0.25">
      <c r="A157" s="33" t="s">
        <v>257</v>
      </c>
      <c r="B157" s="18" t="s">
        <v>161</v>
      </c>
      <c r="C157" s="1" t="s">
        <v>302</v>
      </c>
      <c r="D157" s="17">
        <v>1</v>
      </c>
      <c r="E157" s="16" t="s">
        <v>153</v>
      </c>
      <c r="F157" s="31">
        <v>45291</v>
      </c>
      <c r="G157" s="9">
        <v>622</v>
      </c>
      <c r="H157" s="16" t="s">
        <v>298</v>
      </c>
      <c r="I157" s="4"/>
    </row>
    <row r="158" spans="1:9" s="8" customFormat="1" ht="22.5" x14ac:dyDescent="0.25">
      <c r="A158" s="33" t="s">
        <v>156</v>
      </c>
      <c r="B158" s="11" t="s">
        <v>77</v>
      </c>
      <c r="C158" s="1" t="s">
        <v>302</v>
      </c>
      <c r="D158" s="15">
        <v>20</v>
      </c>
      <c r="E158" s="16" t="s">
        <v>153</v>
      </c>
      <c r="F158" s="31">
        <v>45291</v>
      </c>
      <c r="G158" s="9">
        <f>29434/2</f>
        <v>14717</v>
      </c>
      <c r="H158" s="16" t="s">
        <v>298</v>
      </c>
      <c r="I158" s="4"/>
    </row>
    <row r="159" spans="1:9" s="8" customFormat="1" x14ac:dyDescent="0.25">
      <c r="A159" s="33" t="s">
        <v>257</v>
      </c>
      <c r="B159" s="11" t="s">
        <v>78</v>
      </c>
      <c r="C159" s="1" t="s">
        <v>302</v>
      </c>
      <c r="D159" s="15">
        <v>12</v>
      </c>
      <c r="E159" s="16" t="s">
        <v>153</v>
      </c>
      <c r="F159" s="31">
        <v>45169</v>
      </c>
      <c r="G159" s="9">
        <v>286.8</v>
      </c>
      <c r="H159" s="16" t="s">
        <v>298</v>
      </c>
      <c r="I159" s="4"/>
    </row>
    <row r="160" spans="1:9" s="8" customFormat="1" x14ac:dyDescent="0.25">
      <c r="A160" s="33" t="s">
        <v>257</v>
      </c>
      <c r="B160" s="11" t="s">
        <v>79</v>
      </c>
      <c r="C160" s="1" t="s">
        <v>302</v>
      </c>
      <c r="D160" s="15">
        <v>15</v>
      </c>
      <c r="E160" s="16" t="s">
        <v>153</v>
      </c>
      <c r="F160" s="31">
        <v>45169</v>
      </c>
      <c r="G160" s="9">
        <v>920</v>
      </c>
      <c r="H160" s="16" t="s">
        <v>298</v>
      </c>
      <c r="I160" s="4"/>
    </row>
    <row r="161" spans="1:9" s="8" customFormat="1" ht="33.75" x14ac:dyDescent="0.25">
      <c r="A161" s="33" t="s">
        <v>257</v>
      </c>
      <c r="B161" s="11" t="s">
        <v>80</v>
      </c>
      <c r="C161" s="1" t="s">
        <v>302</v>
      </c>
      <c r="D161" s="15">
        <v>14</v>
      </c>
      <c r="E161" s="16" t="s">
        <v>153</v>
      </c>
      <c r="F161" s="31">
        <v>45169</v>
      </c>
      <c r="G161" s="9">
        <v>2572.7800000000002</v>
      </c>
      <c r="H161" s="16" t="s">
        <v>298</v>
      </c>
      <c r="I161" s="4"/>
    </row>
    <row r="162" spans="1:9" s="8" customFormat="1" ht="22.5" x14ac:dyDescent="0.25">
      <c r="A162" s="33" t="s">
        <v>257</v>
      </c>
      <c r="B162" s="11" t="s">
        <v>81</v>
      </c>
      <c r="C162" s="1" t="s">
        <v>302</v>
      </c>
      <c r="D162" s="15">
        <v>3</v>
      </c>
      <c r="E162" s="16" t="s">
        <v>153</v>
      </c>
      <c r="F162" s="31">
        <v>45169</v>
      </c>
      <c r="G162" s="9">
        <v>551.30999999999995</v>
      </c>
      <c r="H162" s="16" t="s">
        <v>298</v>
      </c>
      <c r="I162" s="4"/>
    </row>
    <row r="163" spans="1:9" s="8" customFormat="1" ht="22.5" x14ac:dyDescent="0.25">
      <c r="A163" s="33" t="s">
        <v>257</v>
      </c>
      <c r="B163" s="11" t="s">
        <v>82</v>
      </c>
      <c r="C163" s="1" t="s">
        <v>302</v>
      </c>
      <c r="D163" s="15">
        <v>3</v>
      </c>
      <c r="E163" s="16" t="s">
        <v>153</v>
      </c>
      <c r="F163" s="31">
        <v>45169</v>
      </c>
      <c r="G163" s="9">
        <v>1718.88</v>
      </c>
      <c r="H163" s="16" t="s">
        <v>298</v>
      </c>
      <c r="I163" s="4"/>
    </row>
    <row r="164" spans="1:9" s="8" customFormat="1" x14ac:dyDescent="0.25">
      <c r="A164" s="33" t="s">
        <v>257</v>
      </c>
      <c r="B164" s="11" t="s">
        <v>83</v>
      </c>
      <c r="C164" s="1" t="s">
        <v>302</v>
      </c>
      <c r="D164" s="15">
        <v>16</v>
      </c>
      <c r="E164" s="16" t="s">
        <v>153</v>
      </c>
      <c r="F164" s="31">
        <v>45169</v>
      </c>
      <c r="G164" s="9">
        <v>178.72</v>
      </c>
      <c r="H164" s="16" t="s">
        <v>298</v>
      </c>
      <c r="I164" s="4"/>
    </row>
    <row r="165" spans="1:9" s="8" customFormat="1" ht="22.5" x14ac:dyDescent="0.25">
      <c r="A165" s="33" t="s">
        <v>257</v>
      </c>
      <c r="B165" s="11" t="s">
        <v>84</v>
      </c>
      <c r="C165" s="1" t="s">
        <v>302</v>
      </c>
      <c r="D165" s="15">
        <v>50</v>
      </c>
      <c r="E165" s="16" t="s">
        <v>153</v>
      </c>
      <c r="F165" s="31">
        <v>45169</v>
      </c>
      <c r="G165" s="9">
        <v>1245</v>
      </c>
      <c r="H165" s="16" t="s">
        <v>298</v>
      </c>
      <c r="I165" s="4"/>
    </row>
    <row r="166" spans="1:9" s="8" customFormat="1" x14ac:dyDescent="0.25">
      <c r="A166" s="33" t="s">
        <v>257</v>
      </c>
      <c r="B166" s="11" t="s">
        <v>85</v>
      </c>
      <c r="C166" s="1" t="s">
        <v>302</v>
      </c>
      <c r="D166" s="15">
        <v>800</v>
      </c>
      <c r="E166" s="16" t="s">
        <v>153</v>
      </c>
      <c r="F166" s="31">
        <v>45169</v>
      </c>
      <c r="G166" s="9">
        <v>680</v>
      </c>
      <c r="H166" s="16" t="s">
        <v>298</v>
      </c>
      <c r="I166" s="4"/>
    </row>
    <row r="167" spans="1:9" s="8" customFormat="1" x14ac:dyDescent="0.25">
      <c r="A167" s="33" t="s">
        <v>257</v>
      </c>
      <c r="B167" s="11" t="s">
        <v>86</v>
      </c>
      <c r="C167" s="1" t="s">
        <v>302</v>
      </c>
      <c r="D167" s="15">
        <v>1</v>
      </c>
      <c r="E167" s="16" t="s">
        <v>153</v>
      </c>
      <c r="F167" s="31">
        <v>45169</v>
      </c>
      <c r="G167" s="9">
        <v>2100</v>
      </c>
      <c r="H167" s="16" t="s">
        <v>298</v>
      </c>
      <c r="I167" s="4"/>
    </row>
    <row r="168" spans="1:9" s="8" customFormat="1" x14ac:dyDescent="0.25">
      <c r="A168" s="33" t="s">
        <v>257</v>
      </c>
      <c r="B168" s="11" t="s">
        <v>87</v>
      </c>
      <c r="C168" s="1" t="s">
        <v>302</v>
      </c>
      <c r="D168" s="15">
        <v>8</v>
      </c>
      <c r="E168" s="16" t="s">
        <v>153</v>
      </c>
      <c r="F168" s="31">
        <v>45169</v>
      </c>
      <c r="G168" s="9">
        <v>383</v>
      </c>
      <c r="H168" s="16" t="s">
        <v>298</v>
      </c>
      <c r="I168" s="4"/>
    </row>
    <row r="169" spans="1:9" s="8" customFormat="1" x14ac:dyDescent="0.25">
      <c r="A169" s="33" t="s">
        <v>257</v>
      </c>
      <c r="B169" s="11" t="s">
        <v>89</v>
      </c>
      <c r="C169" s="1" t="s">
        <v>302</v>
      </c>
      <c r="D169" s="15">
        <v>5</v>
      </c>
      <c r="E169" s="16" t="s">
        <v>153</v>
      </c>
      <c r="F169" s="31">
        <v>45169</v>
      </c>
      <c r="G169" s="9">
        <v>18490</v>
      </c>
      <c r="H169" s="16" t="s">
        <v>298</v>
      </c>
      <c r="I169" s="4"/>
    </row>
    <row r="170" spans="1:9" s="8" customFormat="1" x14ac:dyDescent="0.25">
      <c r="A170" s="33" t="s">
        <v>257</v>
      </c>
      <c r="B170" s="11" t="s">
        <v>88</v>
      </c>
      <c r="C170" s="1" t="s">
        <v>302</v>
      </c>
      <c r="D170" s="15">
        <v>8</v>
      </c>
      <c r="E170" s="16" t="s">
        <v>153</v>
      </c>
      <c r="F170" s="31">
        <v>45169</v>
      </c>
      <c r="G170" s="9">
        <v>11469.03</v>
      </c>
      <c r="H170" s="16" t="s">
        <v>298</v>
      </c>
      <c r="I170" s="4"/>
    </row>
    <row r="171" spans="1:9" s="8" customFormat="1" x14ac:dyDescent="0.25">
      <c r="A171" s="33" t="s">
        <v>257</v>
      </c>
      <c r="B171" s="11" t="s">
        <v>129</v>
      </c>
      <c r="C171" s="1" t="s">
        <v>302</v>
      </c>
      <c r="D171" s="15">
        <v>14</v>
      </c>
      <c r="E171" s="16" t="s">
        <v>153</v>
      </c>
      <c r="F171" s="31">
        <v>45169</v>
      </c>
      <c r="G171" s="9">
        <v>77.98</v>
      </c>
      <c r="H171" s="16" t="s">
        <v>298</v>
      </c>
      <c r="I171" s="4"/>
    </row>
    <row r="172" spans="1:9" s="8" customFormat="1" x14ac:dyDescent="0.25">
      <c r="A172" s="33" t="s">
        <v>257</v>
      </c>
      <c r="B172" s="11" t="s">
        <v>90</v>
      </c>
      <c r="C172" s="1" t="s">
        <v>302</v>
      </c>
      <c r="D172" s="15">
        <v>28</v>
      </c>
      <c r="E172" s="16" t="s">
        <v>153</v>
      </c>
      <c r="F172" s="31">
        <v>45169</v>
      </c>
      <c r="G172" s="9">
        <v>6787.2</v>
      </c>
      <c r="H172" s="16" t="s">
        <v>298</v>
      </c>
      <c r="I172" s="4"/>
    </row>
    <row r="173" spans="1:9" s="8" customFormat="1" x14ac:dyDescent="0.25">
      <c r="A173" s="33" t="s">
        <v>257</v>
      </c>
      <c r="B173" s="11" t="s">
        <v>94</v>
      </c>
      <c r="C173" s="1" t="s">
        <v>302</v>
      </c>
      <c r="D173" s="15">
        <v>3</v>
      </c>
      <c r="E173" s="16" t="s">
        <v>153</v>
      </c>
      <c r="F173" s="31">
        <v>45169</v>
      </c>
      <c r="G173" s="9">
        <v>141</v>
      </c>
      <c r="H173" s="16" t="s">
        <v>298</v>
      </c>
      <c r="I173" s="4"/>
    </row>
    <row r="174" spans="1:9" s="8" customFormat="1" x14ac:dyDescent="0.25">
      <c r="A174" s="33" t="s">
        <v>257</v>
      </c>
      <c r="B174" s="11" t="s">
        <v>91</v>
      </c>
      <c r="C174" s="1" t="s">
        <v>302</v>
      </c>
      <c r="D174" s="15">
        <v>1</v>
      </c>
      <c r="E174" s="16" t="s">
        <v>153</v>
      </c>
      <c r="F174" s="31">
        <v>45169</v>
      </c>
      <c r="G174" s="9">
        <v>56000</v>
      </c>
      <c r="H174" s="16" t="s">
        <v>298</v>
      </c>
      <c r="I174" s="4"/>
    </row>
    <row r="175" spans="1:9" s="8" customFormat="1" ht="22.5" x14ac:dyDescent="0.25">
      <c r="A175" s="33" t="s">
        <v>257</v>
      </c>
      <c r="B175" s="11" t="s">
        <v>92</v>
      </c>
      <c r="C175" s="1" t="s">
        <v>302</v>
      </c>
      <c r="D175" s="15">
        <v>1</v>
      </c>
      <c r="E175" s="16" t="s">
        <v>153</v>
      </c>
      <c r="F175" s="31">
        <v>45169</v>
      </c>
      <c r="G175" s="9">
        <v>1497.1</v>
      </c>
      <c r="H175" s="16" t="s">
        <v>298</v>
      </c>
      <c r="I175" s="4"/>
    </row>
    <row r="176" spans="1:9" s="8" customFormat="1" x14ac:dyDescent="0.25">
      <c r="A176" s="33" t="s">
        <v>257</v>
      </c>
      <c r="B176" s="11" t="s">
        <v>93</v>
      </c>
      <c r="C176" s="1" t="s">
        <v>302</v>
      </c>
      <c r="D176" s="15">
        <v>3</v>
      </c>
      <c r="E176" s="16" t="s">
        <v>153</v>
      </c>
      <c r="F176" s="31">
        <v>45169</v>
      </c>
      <c r="G176" s="9">
        <v>105000</v>
      </c>
      <c r="H176" s="16" t="s">
        <v>298</v>
      </c>
      <c r="I176" s="4"/>
    </row>
    <row r="177" spans="1:9" s="8" customFormat="1" x14ac:dyDescent="0.25">
      <c r="A177" s="33" t="s">
        <v>257</v>
      </c>
      <c r="B177" s="11" t="s">
        <v>95</v>
      </c>
      <c r="C177" s="1" t="s">
        <v>302</v>
      </c>
      <c r="D177" s="15">
        <v>1</v>
      </c>
      <c r="E177" s="16" t="s">
        <v>153</v>
      </c>
      <c r="F177" s="31">
        <v>45169</v>
      </c>
      <c r="G177" s="9">
        <v>81300</v>
      </c>
      <c r="H177" s="16" t="s">
        <v>298</v>
      </c>
      <c r="I177" s="4"/>
    </row>
    <row r="178" spans="1:9" s="8" customFormat="1" x14ac:dyDescent="0.25">
      <c r="A178" s="33" t="s">
        <v>257</v>
      </c>
      <c r="B178" s="11" t="s">
        <v>319</v>
      </c>
      <c r="C178" s="1" t="s">
        <v>302</v>
      </c>
      <c r="D178" s="15">
        <v>32</v>
      </c>
      <c r="E178" s="16" t="s">
        <v>153</v>
      </c>
      <c r="F178" s="31">
        <v>45169</v>
      </c>
      <c r="G178" s="9">
        <v>401.52</v>
      </c>
      <c r="H178" s="16" t="s">
        <v>298</v>
      </c>
      <c r="I178" s="4"/>
    </row>
    <row r="179" spans="1:9" s="8" customFormat="1" x14ac:dyDescent="0.25">
      <c r="A179" s="33" t="s">
        <v>257</v>
      </c>
      <c r="B179" s="11" t="s">
        <v>96</v>
      </c>
      <c r="C179" s="1" t="s">
        <v>302</v>
      </c>
      <c r="D179" s="15">
        <v>1</v>
      </c>
      <c r="E179" s="16" t="s">
        <v>153</v>
      </c>
      <c r="F179" s="31">
        <v>45169</v>
      </c>
      <c r="G179" s="9">
        <v>26500</v>
      </c>
      <c r="H179" s="16" t="s">
        <v>298</v>
      </c>
      <c r="I179" s="4"/>
    </row>
    <row r="180" spans="1:9" s="8" customFormat="1" x14ac:dyDescent="0.25">
      <c r="A180" s="33" t="s">
        <v>257</v>
      </c>
      <c r="B180" s="11" t="s">
        <v>97</v>
      </c>
      <c r="C180" s="1" t="s">
        <v>302</v>
      </c>
      <c r="D180" s="15">
        <v>4</v>
      </c>
      <c r="E180" s="16" t="s">
        <v>153</v>
      </c>
      <c r="F180" s="31">
        <v>45169</v>
      </c>
      <c r="G180" s="9">
        <v>13500</v>
      </c>
      <c r="H180" s="16" t="s">
        <v>298</v>
      </c>
      <c r="I180" s="4"/>
    </row>
    <row r="181" spans="1:9" s="8" customFormat="1" x14ac:dyDescent="0.25">
      <c r="A181" s="33" t="s">
        <v>257</v>
      </c>
      <c r="B181" s="11" t="s">
        <v>98</v>
      </c>
      <c r="C181" s="1" t="s">
        <v>302</v>
      </c>
      <c r="D181" s="15">
        <v>7</v>
      </c>
      <c r="E181" s="16" t="s">
        <v>153</v>
      </c>
      <c r="F181" s="31">
        <v>45169</v>
      </c>
      <c r="G181" s="9">
        <v>25930</v>
      </c>
      <c r="H181" s="16" t="s">
        <v>298</v>
      </c>
      <c r="I181" s="4"/>
    </row>
    <row r="182" spans="1:9" s="8" customFormat="1" x14ac:dyDescent="0.25">
      <c r="A182" s="33" t="s">
        <v>257</v>
      </c>
      <c r="B182" s="11" t="s">
        <v>99</v>
      </c>
      <c r="C182" s="1" t="s">
        <v>302</v>
      </c>
      <c r="D182" s="15">
        <v>4</v>
      </c>
      <c r="E182" s="16" t="s">
        <v>153</v>
      </c>
      <c r="F182" s="31">
        <v>45169</v>
      </c>
      <c r="G182" s="9">
        <v>439.6</v>
      </c>
      <c r="H182" s="16" t="s">
        <v>298</v>
      </c>
      <c r="I182" s="4"/>
    </row>
    <row r="183" spans="1:9" s="8" customFormat="1" x14ac:dyDescent="0.25">
      <c r="A183" s="33" t="s">
        <v>257</v>
      </c>
      <c r="B183" s="11" t="s">
        <v>100</v>
      </c>
      <c r="C183" s="1" t="s">
        <v>302</v>
      </c>
      <c r="D183" s="15">
        <v>1</v>
      </c>
      <c r="E183" s="16" t="s">
        <v>153</v>
      </c>
      <c r="F183" s="31">
        <v>45169</v>
      </c>
      <c r="G183" s="9">
        <v>350</v>
      </c>
      <c r="H183" s="16" t="s">
        <v>298</v>
      </c>
      <c r="I183" s="4"/>
    </row>
    <row r="184" spans="1:9" s="8" customFormat="1" x14ac:dyDescent="0.25">
      <c r="A184" s="33" t="s">
        <v>257</v>
      </c>
      <c r="B184" s="11" t="s">
        <v>0</v>
      </c>
      <c r="C184" s="1" t="s">
        <v>302</v>
      </c>
      <c r="D184" s="15">
        <v>2</v>
      </c>
      <c r="E184" s="16" t="s">
        <v>153</v>
      </c>
      <c r="F184" s="31">
        <v>45169</v>
      </c>
      <c r="G184" s="9">
        <v>9596</v>
      </c>
      <c r="H184" s="16" t="s">
        <v>298</v>
      </c>
      <c r="I184" s="4"/>
    </row>
    <row r="185" spans="1:9" s="8" customFormat="1" x14ac:dyDescent="0.25">
      <c r="A185" s="33" t="s">
        <v>257</v>
      </c>
      <c r="B185" s="11" t="s">
        <v>101</v>
      </c>
      <c r="C185" s="1" t="s">
        <v>302</v>
      </c>
      <c r="D185" s="15">
        <v>1</v>
      </c>
      <c r="E185" s="16" t="s">
        <v>153</v>
      </c>
      <c r="F185" s="31">
        <v>45169</v>
      </c>
      <c r="G185" s="9">
        <v>49000</v>
      </c>
      <c r="H185" s="16" t="s">
        <v>298</v>
      </c>
      <c r="I185" s="4"/>
    </row>
    <row r="186" spans="1:9" s="8" customFormat="1" ht="22.5" x14ac:dyDescent="0.25">
      <c r="A186" s="33" t="s">
        <v>257</v>
      </c>
      <c r="B186" s="11" t="s">
        <v>102</v>
      </c>
      <c r="C186" s="1" t="s">
        <v>302</v>
      </c>
      <c r="D186" s="15">
        <v>1</v>
      </c>
      <c r="E186" s="16" t="s">
        <v>153</v>
      </c>
      <c r="F186" s="31">
        <v>45169</v>
      </c>
      <c r="G186" s="9">
        <v>24200</v>
      </c>
      <c r="H186" s="16" t="s">
        <v>298</v>
      </c>
      <c r="I186" s="4"/>
    </row>
    <row r="187" spans="1:9" s="8" customFormat="1" x14ac:dyDescent="0.25">
      <c r="A187" s="33" t="s">
        <v>257</v>
      </c>
      <c r="B187" s="11" t="s">
        <v>103</v>
      </c>
      <c r="C187" s="1" t="s">
        <v>302</v>
      </c>
      <c r="D187" s="15">
        <v>3</v>
      </c>
      <c r="E187" s="16" t="s">
        <v>153</v>
      </c>
      <c r="F187" s="31">
        <v>45169</v>
      </c>
      <c r="G187" s="9">
        <v>9800</v>
      </c>
      <c r="H187" s="16" t="s">
        <v>298</v>
      </c>
      <c r="I187" s="4"/>
    </row>
    <row r="188" spans="1:9" s="8" customFormat="1" x14ac:dyDescent="0.25">
      <c r="A188" s="33" t="s">
        <v>257</v>
      </c>
      <c r="B188" s="11" t="s">
        <v>104</v>
      </c>
      <c r="C188" s="1" t="s">
        <v>302</v>
      </c>
      <c r="D188" s="15">
        <v>2</v>
      </c>
      <c r="E188" s="16" t="s">
        <v>153</v>
      </c>
      <c r="F188" s="31">
        <v>45169</v>
      </c>
      <c r="G188" s="9">
        <v>24200</v>
      </c>
      <c r="H188" s="16" t="s">
        <v>298</v>
      </c>
      <c r="I188" s="4"/>
    </row>
    <row r="189" spans="1:9" s="8" customFormat="1" x14ac:dyDescent="0.25">
      <c r="A189" s="33" t="s">
        <v>257</v>
      </c>
      <c r="B189" s="11" t="s">
        <v>105</v>
      </c>
      <c r="C189" s="1" t="s">
        <v>302</v>
      </c>
      <c r="D189" s="15">
        <v>3</v>
      </c>
      <c r="E189" s="16" t="s">
        <v>153</v>
      </c>
      <c r="F189" s="31">
        <v>45169</v>
      </c>
      <c r="G189" s="9">
        <v>40000</v>
      </c>
      <c r="H189" s="16" t="s">
        <v>298</v>
      </c>
      <c r="I189" s="4"/>
    </row>
    <row r="190" spans="1:9" s="8" customFormat="1" x14ac:dyDescent="0.25">
      <c r="A190" s="33" t="s">
        <v>156</v>
      </c>
      <c r="B190" s="11" t="s">
        <v>106</v>
      </c>
      <c r="C190" s="1" t="s">
        <v>302</v>
      </c>
      <c r="D190" s="15">
        <v>1</v>
      </c>
      <c r="E190" s="16" t="s">
        <v>153</v>
      </c>
      <c r="F190" s="31">
        <v>45169</v>
      </c>
      <c r="G190" s="9">
        <f>15600/2</f>
        <v>7800</v>
      </c>
      <c r="H190" s="16" t="s">
        <v>298</v>
      </c>
      <c r="I190" s="4"/>
    </row>
    <row r="191" spans="1:9" s="8" customFormat="1" x14ac:dyDescent="0.25">
      <c r="A191" s="33" t="s">
        <v>156</v>
      </c>
      <c r="B191" s="11" t="s">
        <v>288</v>
      </c>
      <c r="C191" s="1" t="s">
        <v>302</v>
      </c>
      <c r="D191" s="15">
        <v>6</v>
      </c>
      <c r="E191" s="16" t="s">
        <v>153</v>
      </c>
      <c r="F191" s="31">
        <v>45169</v>
      </c>
      <c r="G191" s="9">
        <f>898*6*6</f>
        <v>32328</v>
      </c>
      <c r="H191" s="16" t="s">
        <v>298</v>
      </c>
      <c r="I191" s="4"/>
    </row>
    <row r="192" spans="1:9" s="8" customFormat="1" x14ac:dyDescent="0.25">
      <c r="A192" s="33" t="s">
        <v>257</v>
      </c>
      <c r="B192" s="11" t="s">
        <v>289</v>
      </c>
      <c r="C192" s="1" t="s">
        <v>302</v>
      </c>
      <c r="D192" s="15">
        <v>2</v>
      </c>
      <c r="E192" s="16" t="s">
        <v>153</v>
      </c>
      <c r="F192" s="31">
        <v>45169</v>
      </c>
      <c r="G192" s="9">
        <v>150.4</v>
      </c>
      <c r="H192" s="16" t="s">
        <v>298</v>
      </c>
      <c r="I192" s="4"/>
    </row>
    <row r="193" spans="1:9" s="8" customFormat="1" x14ac:dyDescent="0.25">
      <c r="A193" s="33" t="s">
        <v>257</v>
      </c>
      <c r="B193" s="11" t="s">
        <v>107</v>
      </c>
      <c r="C193" s="1" t="s">
        <v>302</v>
      </c>
      <c r="D193" s="15">
        <v>2</v>
      </c>
      <c r="E193" s="16" t="s">
        <v>153</v>
      </c>
      <c r="F193" s="31">
        <v>45169</v>
      </c>
      <c r="G193" s="9">
        <v>100</v>
      </c>
      <c r="H193" s="16" t="s">
        <v>298</v>
      </c>
      <c r="I193" s="4"/>
    </row>
    <row r="194" spans="1:9" s="8" customFormat="1" x14ac:dyDescent="0.25">
      <c r="A194" s="33" t="s">
        <v>257</v>
      </c>
      <c r="B194" s="11" t="s">
        <v>108</v>
      </c>
      <c r="C194" s="1" t="s">
        <v>302</v>
      </c>
      <c r="D194" s="15">
        <v>20</v>
      </c>
      <c r="E194" s="16" t="s">
        <v>153</v>
      </c>
      <c r="F194" s="31">
        <v>45169</v>
      </c>
      <c r="G194" s="9">
        <v>1700</v>
      </c>
      <c r="H194" s="16" t="s">
        <v>298</v>
      </c>
      <c r="I194" s="4"/>
    </row>
    <row r="195" spans="1:9" s="8" customFormat="1" x14ac:dyDescent="0.25">
      <c r="A195" s="33" t="s">
        <v>257</v>
      </c>
      <c r="B195" s="11" t="s">
        <v>109</v>
      </c>
      <c r="C195" s="1" t="s">
        <v>302</v>
      </c>
      <c r="D195" s="15">
        <v>15</v>
      </c>
      <c r="E195" s="16" t="s">
        <v>153</v>
      </c>
      <c r="F195" s="31">
        <v>45169</v>
      </c>
      <c r="G195" s="9">
        <v>6450</v>
      </c>
      <c r="H195" s="16" t="s">
        <v>298</v>
      </c>
      <c r="I195" s="4"/>
    </row>
    <row r="196" spans="1:9" s="8" customFormat="1" x14ac:dyDescent="0.25">
      <c r="A196" s="33" t="s">
        <v>257</v>
      </c>
      <c r="B196" s="11" t="s">
        <v>110</v>
      </c>
      <c r="C196" s="1" t="s">
        <v>302</v>
      </c>
      <c r="D196" s="15">
        <v>15</v>
      </c>
      <c r="E196" s="16" t="s">
        <v>153</v>
      </c>
      <c r="F196" s="31">
        <v>45169</v>
      </c>
      <c r="G196" s="9">
        <v>225</v>
      </c>
      <c r="H196" s="16" t="s">
        <v>298</v>
      </c>
      <c r="I196" s="4"/>
    </row>
    <row r="197" spans="1:9" s="8" customFormat="1" ht="22.5" x14ac:dyDescent="0.25">
      <c r="A197" s="33" t="s">
        <v>156</v>
      </c>
      <c r="B197" s="11" t="s">
        <v>111</v>
      </c>
      <c r="C197" s="1" t="s">
        <v>302</v>
      </c>
      <c r="D197" s="15">
        <v>1</v>
      </c>
      <c r="E197" s="16" t="s">
        <v>153</v>
      </c>
      <c r="F197" s="31">
        <v>45169</v>
      </c>
      <c r="G197" s="9">
        <f>54700/2</f>
        <v>27350</v>
      </c>
      <c r="H197" s="16" t="s">
        <v>298</v>
      </c>
      <c r="I197" s="4"/>
    </row>
    <row r="198" spans="1:9" s="8" customFormat="1" x14ac:dyDescent="0.25">
      <c r="A198" s="33" t="s">
        <v>156</v>
      </c>
      <c r="B198" s="11" t="s">
        <v>112</v>
      </c>
      <c r="C198" s="1" t="s">
        <v>302</v>
      </c>
      <c r="D198" s="15">
        <v>1</v>
      </c>
      <c r="E198" s="16" t="s">
        <v>153</v>
      </c>
      <c r="F198" s="31">
        <v>45169</v>
      </c>
      <c r="G198" s="9">
        <f>50400/2</f>
        <v>25200</v>
      </c>
      <c r="H198" s="16" t="s">
        <v>298</v>
      </c>
      <c r="I198" s="4"/>
    </row>
    <row r="199" spans="1:9" s="8" customFormat="1" x14ac:dyDescent="0.25">
      <c r="A199" s="33" t="s">
        <v>156</v>
      </c>
      <c r="B199" s="11" t="s">
        <v>113</v>
      </c>
      <c r="C199" s="1" t="s">
        <v>302</v>
      </c>
      <c r="D199" s="15">
        <v>1</v>
      </c>
      <c r="E199" s="16" t="s">
        <v>153</v>
      </c>
      <c r="F199" s="31">
        <v>45169</v>
      </c>
      <c r="G199" s="9">
        <f>18321.81/2</f>
        <v>9160.9050000000007</v>
      </c>
      <c r="H199" s="16" t="s">
        <v>298</v>
      </c>
      <c r="I199" s="4"/>
    </row>
    <row r="200" spans="1:9" s="8" customFormat="1" ht="22.5" x14ac:dyDescent="0.25">
      <c r="A200" s="33" t="s">
        <v>156</v>
      </c>
      <c r="B200" s="11" t="s">
        <v>114</v>
      </c>
      <c r="C200" s="1" t="s">
        <v>302</v>
      </c>
      <c r="D200" s="15">
        <v>1</v>
      </c>
      <c r="E200" s="16" t="s">
        <v>153</v>
      </c>
      <c r="F200" s="31">
        <v>45169</v>
      </c>
      <c r="G200" s="9">
        <f>14650/2</f>
        <v>7325</v>
      </c>
      <c r="H200" s="16" t="s">
        <v>298</v>
      </c>
      <c r="I200" s="4"/>
    </row>
    <row r="201" spans="1:9" s="8" customFormat="1" x14ac:dyDescent="0.25">
      <c r="A201" s="33" t="s">
        <v>257</v>
      </c>
      <c r="B201" s="11" t="s">
        <v>115</v>
      </c>
      <c r="C201" s="1" t="s">
        <v>302</v>
      </c>
      <c r="D201" s="15">
        <v>1</v>
      </c>
      <c r="E201" s="16" t="s">
        <v>153</v>
      </c>
      <c r="F201" s="31">
        <v>45169</v>
      </c>
      <c r="G201" s="9">
        <f>57085/2</f>
        <v>28542.5</v>
      </c>
      <c r="H201" s="16" t="s">
        <v>298</v>
      </c>
      <c r="I201" s="4"/>
    </row>
    <row r="202" spans="1:9" s="8" customFormat="1" ht="22.5" x14ac:dyDescent="0.25">
      <c r="A202" s="33" t="s">
        <v>257</v>
      </c>
      <c r="B202" s="11" t="s">
        <v>116</v>
      </c>
      <c r="C202" s="1" t="s">
        <v>302</v>
      </c>
      <c r="D202" s="15">
        <v>8</v>
      </c>
      <c r="E202" s="16" t="s">
        <v>153</v>
      </c>
      <c r="F202" s="31">
        <v>45169</v>
      </c>
      <c r="G202" s="9">
        <v>60.08</v>
      </c>
      <c r="H202" s="16" t="s">
        <v>298</v>
      </c>
      <c r="I202" s="4"/>
    </row>
    <row r="203" spans="1:9" s="8" customFormat="1" ht="22.5" x14ac:dyDescent="0.25">
      <c r="A203" s="33" t="s">
        <v>257</v>
      </c>
      <c r="B203" s="11" t="s">
        <v>117</v>
      </c>
      <c r="C203" s="1" t="s">
        <v>302</v>
      </c>
      <c r="D203" s="15">
        <v>16</v>
      </c>
      <c r="E203" s="16" t="s">
        <v>153</v>
      </c>
      <c r="F203" s="31">
        <v>45169</v>
      </c>
      <c r="G203" s="9">
        <v>32</v>
      </c>
      <c r="H203" s="16" t="s">
        <v>298</v>
      </c>
      <c r="I203" s="4"/>
    </row>
    <row r="204" spans="1:9" s="8" customFormat="1" ht="33.75" x14ac:dyDescent="0.25">
      <c r="A204" s="33" t="s">
        <v>257</v>
      </c>
      <c r="B204" s="11" t="s">
        <v>118</v>
      </c>
      <c r="C204" s="1" t="s">
        <v>302</v>
      </c>
      <c r="D204" s="15">
        <v>30</v>
      </c>
      <c r="E204" s="16" t="s">
        <v>153</v>
      </c>
      <c r="F204" s="31">
        <v>45169</v>
      </c>
      <c r="G204" s="9">
        <v>22162</v>
      </c>
      <c r="H204" s="16" t="s">
        <v>298</v>
      </c>
      <c r="I204" s="4"/>
    </row>
    <row r="205" spans="1:9" s="8" customFormat="1" ht="22.5" x14ac:dyDescent="0.25">
      <c r="A205" s="33" t="s">
        <v>257</v>
      </c>
      <c r="B205" s="11" t="s">
        <v>121</v>
      </c>
      <c r="C205" s="1" t="s">
        <v>302</v>
      </c>
      <c r="D205" s="15">
        <v>1</v>
      </c>
      <c r="E205" s="16" t="s">
        <v>153</v>
      </c>
      <c r="F205" s="31">
        <v>45169</v>
      </c>
      <c r="G205" s="9">
        <v>3200</v>
      </c>
      <c r="H205" s="16" t="s">
        <v>298</v>
      </c>
      <c r="I205" s="4"/>
    </row>
    <row r="206" spans="1:9" s="8" customFormat="1" x14ac:dyDescent="0.25">
      <c r="A206" s="33" t="s">
        <v>257</v>
      </c>
      <c r="B206" s="11" t="s">
        <v>119</v>
      </c>
      <c r="C206" s="1" t="s">
        <v>302</v>
      </c>
      <c r="D206" s="15">
        <v>4</v>
      </c>
      <c r="E206" s="16" t="s">
        <v>153</v>
      </c>
      <c r="F206" s="31">
        <v>45169</v>
      </c>
      <c r="G206" s="9">
        <v>9259.65</v>
      </c>
      <c r="H206" s="16" t="s">
        <v>298</v>
      </c>
      <c r="I206" s="4"/>
    </row>
    <row r="207" spans="1:9" s="8" customFormat="1" x14ac:dyDescent="0.25">
      <c r="A207" s="33" t="s">
        <v>257</v>
      </c>
      <c r="B207" s="11" t="s">
        <v>120</v>
      </c>
      <c r="C207" s="1" t="s">
        <v>302</v>
      </c>
      <c r="D207" s="15">
        <v>500</v>
      </c>
      <c r="E207" s="16" t="s">
        <v>153</v>
      </c>
      <c r="F207" s="31">
        <v>45169</v>
      </c>
      <c r="G207" s="9">
        <v>25000</v>
      </c>
      <c r="H207" s="16" t="s">
        <v>298</v>
      </c>
      <c r="I207" s="4"/>
    </row>
    <row r="208" spans="1:9" s="8" customFormat="1" x14ac:dyDescent="0.25">
      <c r="A208" s="33" t="s">
        <v>257</v>
      </c>
      <c r="B208" s="11" t="s">
        <v>290</v>
      </c>
      <c r="C208" s="1" t="s">
        <v>302</v>
      </c>
      <c r="D208" s="15">
        <v>1</v>
      </c>
      <c r="E208" s="16" t="s">
        <v>153</v>
      </c>
      <c r="F208" s="31">
        <v>45169</v>
      </c>
      <c r="G208" s="9">
        <v>17</v>
      </c>
      <c r="H208" s="16" t="s">
        <v>298</v>
      </c>
      <c r="I208" s="4"/>
    </row>
    <row r="209" spans="1:9" s="8" customFormat="1" x14ac:dyDescent="0.25">
      <c r="A209" s="33" t="s">
        <v>257</v>
      </c>
      <c r="B209" s="11" t="s">
        <v>122</v>
      </c>
      <c r="C209" s="1" t="s">
        <v>302</v>
      </c>
      <c r="D209" s="15">
        <v>5</v>
      </c>
      <c r="E209" s="16" t="s">
        <v>153</v>
      </c>
      <c r="F209" s="31">
        <v>45169</v>
      </c>
      <c r="G209" s="9">
        <v>12273.3</v>
      </c>
      <c r="H209" s="16" t="s">
        <v>298</v>
      </c>
      <c r="I209" s="4"/>
    </row>
    <row r="210" spans="1:9" s="8" customFormat="1" x14ac:dyDescent="0.25">
      <c r="A210" s="33" t="s">
        <v>257</v>
      </c>
      <c r="B210" s="11" t="s">
        <v>123</v>
      </c>
      <c r="C210" s="1" t="s">
        <v>302</v>
      </c>
      <c r="D210" s="15">
        <v>3</v>
      </c>
      <c r="E210" s="16" t="s">
        <v>153</v>
      </c>
      <c r="F210" s="31">
        <v>45169</v>
      </c>
      <c r="G210" s="9">
        <v>7363.98</v>
      </c>
      <c r="H210" s="16" t="s">
        <v>298</v>
      </c>
      <c r="I210" s="4"/>
    </row>
    <row r="211" spans="1:9" s="8" customFormat="1" x14ac:dyDescent="0.25">
      <c r="A211" s="33" t="s">
        <v>257</v>
      </c>
      <c r="B211" s="11" t="s">
        <v>291</v>
      </c>
      <c r="C211" s="1" t="s">
        <v>302</v>
      </c>
      <c r="D211" s="15">
        <v>300</v>
      </c>
      <c r="E211" s="16" t="s">
        <v>153</v>
      </c>
      <c r="F211" s="31">
        <v>45169</v>
      </c>
      <c r="G211" s="9">
        <f>840+525</f>
        <v>1365</v>
      </c>
      <c r="H211" s="16" t="s">
        <v>298</v>
      </c>
      <c r="I211" s="4"/>
    </row>
    <row r="212" spans="1:9" s="8" customFormat="1" x14ac:dyDescent="0.25">
      <c r="A212" s="33" t="s">
        <v>257</v>
      </c>
      <c r="B212" s="11" t="s">
        <v>124</v>
      </c>
      <c r="C212" s="1" t="s">
        <v>302</v>
      </c>
      <c r="D212" s="15">
        <v>4</v>
      </c>
      <c r="E212" s="16" t="s">
        <v>153</v>
      </c>
      <c r="F212" s="31">
        <v>45169</v>
      </c>
      <c r="G212" s="9">
        <v>668</v>
      </c>
      <c r="H212" s="16" t="s">
        <v>298</v>
      </c>
      <c r="I212" s="4"/>
    </row>
    <row r="213" spans="1:9" s="8" customFormat="1" x14ac:dyDescent="0.25">
      <c r="A213" s="33" t="s">
        <v>257</v>
      </c>
      <c r="B213" s="11" t="s">
        <v>125</v>
      </c>
      <c r="C213" s="1" t="s">
        <v>302</v>
      </c>
      <c r="D213" s="15">
        <v>6</v>
      </c>
      <c r="E213" s="16" t="s">
        <v>153</v>
      </c>
      <c r="F213" s="31">
        <v>45169</v>
      </c>
      <c r="G213" s="9">
        <v>228</v>
      </c>
      <c r="H213" s="16" t="s">
        <v>298</v>
      </c>
      <c r="I213" s="4"/>
    </row>
    <row r="214" spans="1:9" s="8" customFormat="1" x14ac:dyDescent="0.25">
      <c r="A214" s="33" t="s">
        <v>257</v>
      </c>
      <c r="B214" s="11" t="s">
        <v>126</v>
      </c>
      <c r="C214" s="1" t="s">
        <v>302</v>
      </c>
      <c r="D214" s="15">
        <v>4</v>
      </c>
      <c r="E214" s="16" t="s">
        <v>153</v>
      </c>
      <c r="F214" s="31">
        <v>45169</v>
      </c>
      <c r="G214" s="9">
        <v>107.96</v>
      </c>
      <c r="H214" s="16" t="s">
        <v>298</v>
      </c>
      <c r="I214" s="4"/>
    </row>
    <row r="215" spans="1:9" s="8" customFormat="1" x14ac:dyDescent="0.25">
      <c r="A215" s="33" t="s">
        <v>257</v>
      </c>
      <c r="B215" s="11" t="s">
        <v>127</v>
      </c>
      <c r="C215" s="1" t="s">
        <v>302</v>
      </c>
      <c r="D215" s="15">
        <v>6</v>
      </c>
      <c r="E215" s="16" t="s">
        <v>153</v>
      </c>
      <c r="F215" s="31">
        <v>45169</v>
      </c>
      <c r="G215" s="9">
        <v>136</v>
      </c>
      <c r="H215" s="16" t="s">
        <v>298</v>
      </c>
      <c r="I215" s="4"/>
    </row>
    <row r="216" spans="1:9" s="8" customFormat="1" ht="33.75" x14ac:dyDescent="0.25">
      <c r="A216" s="33" t="s">
        <v>156</v>
      </c>
      <c r="B216" s="11" t="s">
        <v>128</v>
      </c>
      <c r="C216" s="1" t="s">
        <v>302</v>
      </c>
      <c r="D216" s="15">
        <v>32</v>
      </c>
      <c r="E216" s="16" t="s">
        <v>153</v>
      </c>
      <c r="F216" s="31">
        <v>45169</v>
      </c>
      <c r="G216" s="9">
        <v>32000</v>
      </c>
      <c r="H216" s="16" t="s">
        <v>298</v>
      </c>
      <c r="I216" s="4"/>
    </row>
    <row r="217" spans="1:9" s="8" customFormat="1" x14ac:dyDescent="0.25">
      <c r="A217" s="33" t="s">
        <v>257</v>
      </c>
      <c r="B217" s="11" t="s">
        <v>327</v>
      </c>
      <c r="C217" s="1" t="s">
        <v>302</v>
      </c>
      <c r="D217" s="15">
        <v>1</v>
      </c>
      <c r="E217" s="16" t="s">
        <v>153</v>
      </c>
      <c r="F217" s="31">
        <v>45169</v>
      </c>
      <c r="G217" s="9">
        <v>2099</v>
      </c>
      <c r="H217" s="16" t="s">
        <v>298</v>
      </c>
      <c r="I217" s="4"/>
    </row>
    <row r="218" spans="1:9" s="8" customFormat="1" x14ac:dyDescent="0.25">
      <c r="A218" s="33" t="s">
        <v>257</v>
      </c>
      <c r="B218" s="11" t="s">
        <v>328</v>
      </c>
      <c r="C218" s="1" t="s">
        <v>302</v>
      </c>
      <c r="D218" s="15">
        <v>1</v>
      </c>
      <c r="E218" s="16" t="s">
        <v>153</v>
      </c>
      <c r="F218" s="31">
        <v>45169</v>
      </c>
      <c r="G218" s="9">
        <v>2478</v>
      </c>
      <c r="H218" s="16" t="s">
        <v>298</v>
      </c>
      <c r="I218" s="4"/>
    </row>
    <row r="219" spans="1:9" s="8" customFormat="1" x14ac:dyDescent="0.25">
      <c r="A219" s="33" t="s">
        <v>257</v>
      </c>
      <c r="B219" s="11" t="s">
        <v>329</v>
      </c>
      <c r="C219" s="1" t="s">
        <v>302</v>
      </c>
      <c r="D219" s="15">
        <v>1</v>
      </c>
      <c r="E219" s="16" t="s">
        <v>153</v>
      </c>
      <c r="F219" s="31">
        <v>45169</v>
      </c>
      <c r="G219" s="9">
        <v>2330</v>
      </c>
      <c r="H219" s="16" t="s">
        <v>298</v>
      </c>
      <c r="I219" s="4"/>
    </row>
    <row r="220" spans="1:9" s="8" customFormat="1" x14ac:dyDescent="0.25">
      <c r="A220" s="33" t="s">
        <v>257</v>
      </c>
      <c r="B220" s="11" t="s">
        <v>330</v>
      </c>
      <c r="C220" s="1" t="s">
        <v>302</v>
      </c>
      <c r="D220" s="15">
        <v>1</v>
      </c>
      <c r="E220" s="16" t="s">
        <v>153</v>
      </c>
      <c r="F220" s="31">
        <v>45169</v>
      </c>
      <c r="G220" s="9">
        <v>439.99</v>
      </c>
      <c r="H220" s="16" t="s">
        <v>298</v>
      </c>
      <c r="I220" s="4"/>
    </row>
    <row r="221" spans="1:9" s="8" customFormat="1" x14ac:dyDescent="0.25">
      <c r="A221" s="33" t="s">
        <v>257</v>
      </c>
      <c r="B221" s="11" t="s">
        <v>331</v>
      </c>
      <c r="C221" s="1" t="s">
        <v>302</v>
      </c>
      <c r="D221" s="15">
        <v>1</v>
      </c>
      <c r="E221" s="16" t="s">
        <v>153</v>
      </c>
      <c r="F221" s="31">
        <v>45169</v>
      </c>
      <c r="G221" s="9">
        <v>389.9</v>
      </c>
      <c r="H221" s="16" t="s">
        <v>298</v>
      </c>
      <c r="I221" s="4"/>
    </row>
    <row r="222" spans="1:9" s="8" customFormat="1" x14ac:dyDescent="0.25">
      <c r="A222" s="33" t="s">
        <v>156</v>
      </c>
      <c r="B222" s="11" t="s">
        <v>356</v>
      </c>
      <c r="C222" s="1" t="s">
        <v>302</v>
      </c>
      <c r="D222" s="15">
        <v>1</v>
      </c>
      <c r="E222" s="16" t="s">
        <v>153</v>
      </c>
      <c r="F222" s="31">
        <v>45169</v>
      </c>
      <c r="G222" s="9">
        <v>950.41</v>
      </c>
      <c r="H222" s="16" t="s">
        <v>298</v>
      </c>
      <c r="I222" s="4"/>
    </row>
    <row r="223" spans="1:9" s="8" customFormat="1" x14ac:dyDescent="0.25">
      <c r="A223" s="33" t="s">
        <v>156</v>
      </c>
      <c r="B223" s="11" t="s">
        <v>184</v>
      </c>
      <c r="C223" s="1" t="s">
        <v>302</v>
      </c>
      <c r="D223" s="15">
        <v>1</v>
      </c>
      <c r="E223" s="16" t="s">
        <v>188</v>
      </c>
      <c r="F223" s="31">
        <v>45291</v>
      </c>
      <c r="G223" s="9">
        <v>3290</v>
      </c>
      <c r="H223" s="16" t="s">
        <v>298</v>
      </c>
      <c r="I223" s="4"/>
    </row>
    <row r="224" spans="1:9" s="8" customFormat="1" x14ac:dyDescent="0.25">
      <c r="A224" s="33" t="s">
        <v>156</v>
      </c>
      <c r="B224" s="11" t="s">
        <v>186</v>
      </c>
      <c r="C224" s="1" t="s">
        <v>302</v>
      </c>
      <c r="D224" s="15">
        <v>1</v>
      </c>
      <c r="E224" s="16" t="s">
        <v>188</v>
      </c>
      <c r="F224" s="31">
        <v>45291</v>
      </c>
      <c r="G224" s="9">
        <v>1386</v>
      </c>
      <c r="H224" s="16" t="s">
        <v>298</v>
      </c>
      <c r="I224" s="4"/>
    </row>
    <row r="225" spans="1:9" s="8" customFormat="1" x14ac:dyDescent="0.25">
      <c r="A225" s="33" t="s">
        <v>156</v>
      </c>
      <c r="B225" s="11" t="s">
        <v>187</v>
      </c>
      <c r="C225" s="1" t="s">
        <v>302</v>
      </c>
      <c r="D225" s="15">
        <v>1</v>
      </c>
      <c r="E225" s="16" t="s">
        <v>188</v>
      </c>
      <c r="F225" s="31">
        <v>45291</v>
      </c>
      <c r="G225" s="9">
        <v>2200</v>
      </c>
      <c r="H225" s="16" t="s">
        <v>298</v>
      </c>
      <c r="I225" s="4"/>
    </row>
    <row r="226" spans="1:9" s="8" customFormat="1" x14ac:dyDescent="0.25">
      <c r="A226" s="33" t="s">
        <v>156</v>
      </c>
      <c r="B226" s="11" t="s">
        <v>185</v>
      </c>
      <c r="C226" s="1" t="s">
        <v>302</v>
      </c>
      <c r="D226" s="15">
        <v>1</v>
      </c>
      <c r="E226" s="16" t="s">
        <v>188</v>
      </c>
      <c r="F226" s="31">
        <v>45291</v>
      </c>
      <c r="G226" s="9">
        <v>1990</v>
      </c>
      <c r="H226" s="16" t="s">
        <v>298</v>
      </c>
      <c r="I226" s="4"/>
    </row>
    <row r="227" spans="1:9" s="8" customFormat="1" x14ac:dyDescent="0.25">
      <c r="A227" s="33" t="s">
        <v>257</v>
      </c>
      <c r="B227" s="11" t="s">
        <v>296</v>
      </c>
      <c r="C227" s="1" t="s">
        <v>302</v>
      </c>
      <c r="D227" s="15">
        <v>1</v>
      </c>
      <c r="E227" s="16" t="s">
        <v>15</v>
      </c>
      <c r="F227" s="31">
        <v>45169</v>
      </c>
      <c r="G227" s="9">
        <v>311.67</v>
      </c>
      <c r="H227" s="16" t="s">
        <v>298</v>
      </c>
      <c r="I227" s="4"/>
    </row>
    <row r="228" spans="1:9" s="8" customFormat="1" x14ac:dyDescent="0.25">
      <c r="A228" s="33" t="s">
        <v>257</v>
      </c>
      <c r="B228" s="18" t="s">
        <v>165</v>
      </c>
      <c r="C228" s="1" t="s">
        <v>302</v>
      </c>
      <c r="D228" s="17">
        <v>1</v>
      </c>
      <c r="E228" s="16" t="s">
        <v>154</v>
      </c>
      <c r="F228" s="31">
        <v>45291</v>
      </c>
      <c r="G228" s="9">
        <v>370</v>
      </c>
      <c r="H228" s="16" t="s">
        <v>298</v>
      </c>
      <c r="I228" s="4"/>
    </row>
    <row r="229" spans="1:9" s="8" customFormat="1" x14ac:dyDescent="0.25">
      <c r="A229" s="33" t="s">
        <v>257</v>
      </c>
      <c r="B229" s="18" t="s">
        <v>165</v>
      </c>
      <c r="C229" s="1" t="s">
        <v>302</v>
      </c>
      <c r="D229" s="17">
        <v>3</v>
      </c>
      <c r="E229" s="16" t="s">
        <v>154</v>
      </c>
      <c r="F229" s="31">
        <v>45291</v>
      </c>
      <c r="G229" s="9">
        <f>3*370</f>
        <v>1110</v>
      </c>
      <c r="H229" s="16" t="s">
        <v>298</v>
      </c>
      <c r="I229" s="4"/>
    </row>
    <row r="230" spans="1:9" s="8" customFormat="1" x14ac:dyDescent="0.25">
      <c r="A230" s="33" t="s">
        <v>257</v>
      </c>
      <c r="B230" s="18" t="s">
        <v>160</v>
      </c>
      <c r="C230" s="1" t="s">
        <v>302</v>
      </c>
      <c r="D230" s="17">
        <v>5</v>
      </c>
      <c r="E230" s="16" t="s">
        <v>154</v>
      </c>
      <c r="F230" s="31">
        <v>45291</v>
      </c>
      <c r="G230" s="9">
        <f>5*66</f>
        <v>330</v>
      </c>
      <c r="H230" s="16" t="s">
        <v>298</v>
      </c>
      <c r="I230" s="4"/>
    </row>
    <row r="231" spans="1:9" s="8" customFormat="1" x14ac:dyDescent="0.25">
      <c r="A231" s="33" t="s">
        <v>257</v>
      </c>
      <c r="B231" s="18" t="s">
        <v>276</v>
      </c>
      <c r="C231" s="1" t="s">
        <v>302</v>
      </c>
      <c r="D231" s="17">
        <v>1</v>
      </c>
      <c r="E231" s="16" t="s">
        <v>154</v>
      </c>
      <c r="F231" s="31">
        <v>45291</v>
      </c>
      <c r="G231" s="9">
        <v>141.55000000000001</v>
      </c>
      <c r="H231" s="16" t="s">
        <v>298</v>
      </c>
      <c r="I231" s="4"/>
    </row>
    <row r="232" spans="1:9" s="8" customFormat="1" x14ac:dyDescent="0.25">
      <c r="A232" s="33" t="s">
        <v>257</v>
      </c>
      <c r="B232" s="18" t="s">
        <v>276</v>
      </c>
      <c r="C232" s="1" t="s">
        <v>302</v>
      </c>
      <c r="D232" s="17">
        <v>3</v>
      </c>
      <c r="E232" s="16" t="s">
        <v>154</v>
      </c>
      <c r="F232" s="31">
        <v>45291</v>
      </c>
      <c r="G232" s="9">
        <f>141.55*3</f>
        <v>424.65000000000003</v>
      </c>
      <c r="H232" s="16" t="s">
        <v>298</v>
      </c>
      <c r="I232" s="4"/>
    </row>
    <row r="233" spans="1:9" s="8" customFormat="1" x14ac:dyDescent="0.25">
      <c r="A233" s="33" t="s">
        <v>156</v>
      </c>
      <c r="B233" s="11" t="s">
        <v>62</v>
      </c>
      <c r="C233" s="1" t="s">
        <v>302</v>
      </c>
      <c r="D233" s="15">
        <v>7</v>
      </c>
      <c r="E233" s="16" t="s">
        <v>4</v>
      </c>
      <c r="F233" s="31">
        <v>45138</v>
      </c>
      <c r="G233" s="9">
        <v>11200</v>
      </c>
      <c r="H233" s="16" t="s">
        <v>298</v>
      </c>
      <c r="I233" s="4"/>
    </row>
    <row r="234" spans="1:9" s="8" customFormat="1" x14ac:dyDescent="0.25">
      <c r="A234" s="33" t="s">
        <v>257</v>
      </c>
      <c r="B234" s="11" t="s">
        <v>334</v>
      </c>
      <c r="C234" s="1" t="s">
        <v>302</v>
      </c>
      <c r="D234" s="15">
        <v>1</v>
      </c>
      <c r="E234" s="16" t="s">
        <v>4</v>
      </c>
      <c r="F234" s="31">
        <v>45291</v>
      </c>
      <c r="G234" s="9">
        <v>25.86</v>
      </c>
      <c r="H234" s="16" t="s">
        <v>298</v>
      </c>
      <c r="I234" s="4"/>
    </row>
    <row r="235" spans="1:9" s="8" customFormat="1" x14ac:dyDescent="0.25">
      <c r="A235" s="33" t="s">
        <v>257</v>
      </c>
      <c r="B235" s="47" t="s">
        <v>335</v>
      </c>
      <c r="C235" s="1" t="s">
        <v>302</v>
      </c>
      <c r="D235" s="15">
        <v>1</v>
      </c>
      <c r="E235" s="16" t="s">
        <v>4</v>
      </c>
      <c r="F235" s="31">
        <v>45291</v>
      </c>
      <c r="G235" s="9">
        <f>58.53</f>
        <v>58.53</v>
      </c>
      <c r="H235" s="16" t="s">
        <v>298</v>
      </c>
      <c r="I235" s="4"/>
    </row>
    <row r="236" spans="1:9" s="8" customFormat="1" x14ac:dyDescent="0.25">
      <c r="A236" s="33" t="s">
        <v>257</v>
      </c>
      <c r="B236" s="47" t="s">
        <v>347</v>
      </c>
      <c r="C236" s="1" t="s">
        <v>302</v>
      </c>
      <c r="D236" s="15">
        <v>1</v>
      </c>
      <c r="E236" s="16" t="s">
        <v>4</v>
      </c>
      <c r="F236" s="31">
        <v>45291</v>
      </c>
      <c r="G236" s="9">
        <v>25</v>
      </c>
      <c r="H236" s="16" t="s">
        <v>298</v>
      </c>
      <c r="I236" s="4"/>
    </row>
    <row r="237" spans="1:9" s="8" customFormat="1" x14ac:dyDescent="0.25">
      <c r="A237" s="33" t="s">
        <v>257</v>
      </c>
      <c r="B237" s="11" t="s">
        <v>133</v>
      </c>
      <c r="C237" s="1" t="s">
        <v>302</v>
      </c>
      <c r="D237" s="17">
        <v>2</v>
      </c>
      <c r="E237" s="16" t="s">
        <v>10</v>
      </c>
      <c r="F237" s="31">
        <v>45291</v>
      </c>
      <c r="G237" s="9">
        <v>1100</v>
      </c>
      <c r="H237" s="16" t="s">
        <v>298</v>
      </c>
      <c r="I237" s="4"/>
    </row>
    <row r="238" spans="1:9" s="8" customFormat="1" x14ac:dyDescent="0.25">
      <c r="A238" s="33" t="s">
        <v>257</v>
      </c>
      <c r="B238" s="11" t="s">
        <v>336</v>
      </c>
      <c r="C238" s="1" t="s">
        <v>302</v>
      </c>
      <c r="D238" s="15">
        <v>1</v>
      </c>
      <c r="E238" s="16" t="s">
        <v>10</v>
      </c>
      <c r="F238" s="31">
        <v>45291</v>
      </c>
      <c r="G238" s="9">
        <v>1741.91</v>
      </c>
      <c r="H238" s="16" t="s">
        <v>298</v>
      </c>
      <c r="I238" s="4"/>
    </row>
    <row r="239" spans="1:9" s="8" customFormat="1" x14ac:dyDescent="0.25">
      <c r="A239" s="33" t="s">
        <v>257</v>
      </c>
      <c r="B239" s="18" t="s">
        <v>276</v>
      </c>
      <c r="C239" s="1" t="s">
        <v>302</v>
      </c>
      <c r="D239" s="17">
        <v>4</v>
      </c>
      <c r="E239" s="16" t="s">
        <v>10</v>
      </c>
      <c r="F239" s="31">
        <v>45291</v>
      </c>
      <c r="G239" s="9">
        <f>4*141.55</f>
        <v>566.20000000000005</v>
      </c>
      <c r="H239" s="16" t="s">
        <v>298</v>
      </c>
      <c r="I239" s="4"/>
    </row>
    <row r="240" spans="1:9" s="8" customFormat="1" x14ac:dyDescent="0.25">
      <c r="A240" s="33" t="s">
        <v>257</v>
      </c>
      <c r="B240" s="18" t="s">
        <v>166</v>
      </c>
      <c r="C240" s="1" t="s">
        <v>302</v>
      </c>
      <c r="D240" s="17">
        <v>3</v>
      </c>
      <c r="E240" s="16" t="s">
        <v>10</v>
      </c>
      <c r="F240" s="31">
        <v>45291</v>
      </c>
      <c r="G240" s="9">
        <v>159.9</v>
      </c>
      <c r="H240" s="16" t="s">
        <v>298</v>
      </c>
      <c r="I240" s="4"/>
    </row>
    <row r="241" spans="1:9" s="8" customFormat="1" x14ac:dyDescent="0.25">
      <c r="A241" s="33" t="s">
        <v>156</v>
      </c>
      <c r="B241" s="11" t="s">
        <v>37</v>
      </c>
      <c r="C241" s="1" t="s">
        <v>302</v>
      </c>
      <c r="D241" s="15">
        <v>7</v>
      </c>
      <c r="E241" s="16" t="s">
        <v>10</v>
      </c>
      <c r="F241" s="31">
        <v>45199</v>
      </c>
      <c r="G241" s="9">
        <v>10475.5</v>
      </c>
      <c r="H241" s="16" t="s">
        <v>298</v>
      </c>
      <c r="I241" s="4"/>
    </row>
    <row r="242" spans="1:9" s="8" customFormat="1" x14ac:dyDescent="0.25">
      <c r="A242" s="33" t="s">
        <v>156</v>
      </c>
      <c r="B242" s="11" t="s">
        <v>38</v>
      </c>
      <c r="C242" s="1" t="s">
        <v>302</v>
      </c>
      <c r="D242" s="15">
        <v>7</v>
      </c>
      <c r="E242" s="16" t="s">
        <v>10</v>
      </c>
      <c r="F242" s="31">
        <v>45199</v>
      </c>
      <c r="G242" s="9">
        <v>8134</v>
      </c>
      <c r="H242" s="16" t="s">
        <v>298</v>
      </c>
      <c r="I242" s="4"/>
    </row>
    <row r="243" spans="1:9" s="8" customFormat="1" x14ac:dyDescent="0.25">
      <c r="A243" s="33" t="s">
        <v>156</v>
      </c>
      <c r="B243" s="11" t="s">
        <v>33</v>
      </c>
      <c r="C243" s="1" t="s">
        <v>302</v>
      </c>
      <c r="D243" s="15">
        <v>2</v>
      </c>
      <c r="E243" s="16" t="s">
        <v>10</v>
      </c>
      <c r="F243" s="31">
        <v>45199</v>
      </c>
      <c r="G243" s="9">
        <v>2993</v>
      </c>
      <c r="H243" s="16" t="s">
        <v>298</v>
      </c>
      <c r="I243" s="4"/>
    </row>
    <row r="244" spans="1:9" s="8" customFormat="1" x14ac:dyDescent="0.25">
      <c r="A244" s="33" t="s">
        <v>156</v>
      </c>
      <c r="B244" s="11" t="s">
        <v>34</v>
      </c>
      <c r="C244" s="1" t="s">
        <v>302</v>
      </c>
      <c r="D244" s="15">
        <v>2</v>
      </c>
      <c r="E244" s="16" t="s">
        <v>10</v>
      </c>
      <c r="F244" s="31">
        <v>45199</v>
      </c>
      <c r="G244" s="9">
        <f>1134*2</f>
        <v>2268</v>
      </c>
      <c r="H244" s="16" t="s">
        <v>298</v>
      </c>
      <c r="I244" s="4"/>
    </row>
    <row r="245" spans="1:9" s="8" customFormat="1" ht="22.5" x14ac:dyDescent="0.25">
      <c r="A245" s="33" t="s">
        <v>156</v>
      </c>
      <c r="B245" s="11" t="s">
        <v>39</v>
      </c>
      <c r="C245" s="1" t="s">
        <v>302</v>
      </c>
      <c r="D245" s="15">
        <v>5</v>
      </c>
      <c r="E245" s="16" t="s">
        <v>10</v>
      </c>
      <c r="F245" s="31">
        <v>45199</v>
      </c>
      <c r="G245" s="9">
        <v>7000</v>
      </c>
      <c r="H245" s="16" t="s">
        <v>298</v>
      </c>
      <c r="I245" s="4"/>
    </row>
    <row r="246" spans="1:9" s="8" customFormat="1" x14ac:dyDescent="0.25">
      <c r="A246" s="33" t="s">
        <v>156</v>
      </c>
      <c r="B246" s="11" t="s">
        <v>40</v>
      </c>
      <c r="C246" s="1" t="s">
        <v>302</v>
      </c>
      <c r="D246" s="15">
        <v>9</v>
      </c>
      <c r="E246" s="16" t="s">
        <v>10</v>
      </c>
      <c r="F246" s="31">
        <v>45199</v>
      </c>
      <c r="G246" s="9">
        <v>10581</v>
      </c>
      <c r="H246" s="16" t="s">
        <v>298</v>
      </c>
      <c r="I246" s="4"/>
    </row>
    <row r="247" spans="1:9" s="8" customFormat="1" ht="22.5" x14ac:dyDescent="0.25">
      <c r="A247" s="33" t="s">
        <v>156</v>
      </c>
      <c r="B247" s="11" t="s">
        <v>41</v>
      </c>
      <c r="C247" s="1" t="s">
        <v>302</v>
      </c>
      <c r="D247" s="15">
        <v>4</v>
      </c>
      <c r="E247" s="16" t="s">
        <v>10</v>
      </c>
      <c r="F247" s="31">
        <v>45199</v>
      </c>
      <c r="G247" s="9">
        <v>7200</v>
      </c>
      <c r="H247" s="16" t="s">
        <v>298</v>
      </c>
      <c r="I247" s="4"/>
    </row>
    <row r="248" spans="1:9" s="8" customFormat="1" x14ac:dyDescent="0.25">
      <c r="A248" s="33" t="s">
        <v>156</v>
      </c>
      <c r="B248" s="11" t="s">
        <v>42</v>
      </c>
      <c r="C248" s="1" t="s">
        <v>302</v>
      </c>
      <c r="D248" s="15">
        <v>3</v>
      </c>
      <c r="E248" s="16" t="s">
        <v>10</v>
      </c>
      <c r="F248" s="31">
        <v>45199</v>
      </c>
      <c r="G248" s="9">
        <v>3673.33</v>
      </c>
      <c r="H248" s="16" t="s">
        <v>298</v>
      </c>
      <c r="I248" s="4"/>
    </row>
    <row r="249" spans="1:9" s="8" customFormat="1" x14ac:dyDescent="0.25">
      <c r="A249" s="33" t="s">
        <v>156</v>
      </c>
      <c r="B249" s="11" t="s">
        <v>43</v>
      </c>
      <c r="C249" s="1" t="s">
        <v>302</v>
      </c>
      <c r="D249" s="15">
        <v>4</v>
      </c>
      <c r="E249" s="16" t="s">
        <v>10</v>
      </c>
      <c r="F249" s="31">
        <v>45291</v>
      </c>
      <c r="G249" s="9">
        <v>4989.6000000000004</v>
      </c>
      <c r="H249" s="16" t="s">
        <v>298</v>
      </c>
      <c r="I249" s="4"/>
    </row>
    <row r="250" spans="1:9" s="8" customFormat="1" ht="33.75" x14ac:dyDescent="0.25">
      <c r="A250" s="33" t="s">
        <v>156</v>
      </c>
      <c r="B250" s="11" t="s">
        <v>44</v>
      </c>
      <c r="C250" s="1" t="s">
        <v>302</v>
      </c>
      <c r="D250" s="15">
        <v>4</v>
      </c>
      <c r="E250" s="16" t="s">
        <v>10</v>
      </c>
      <c r="F250" s="31">
        <v>45291</v>
      </c>
      <c r="G250" s="9">
        <v>7499</v>
      </c>
      <c r="H250" s="16" t="s">
        <v>298</v>
      </c>
      <c r="I250" s="4"/>
    </row>
    <row r="251" spans="1:9" s="8" customFormat="1" x14ac:dyDescent="0.25">
      <c r="A251" s="33" t="s">
        <v>156</v>
      </c>
      <c r="B251" s="11" t="s">
        <v>45</v>
      </c>
      <c r="C251" s="1" t="s">
        <v>302</v>
      </c>
      <c r="D251" s="15">
        <v>4</v>
      </c>
      <c r="E251" s="16" t="s">
        <v>10</v>
      </c>
      <c r="F251" s="31">
        <v>45291</v>
      </c>
      <c r="G251" s="9">
        <v>2820</v>
      </c>
      <c r="H251" s="16" t="s">
        <v>298</v>
      </c>
      <c r="I251" s="4"/>
    </row>
    <row r="252" spans="1:9" s="8" customFormat="1" ht="22.5" x14ac:dyDescent="0.25">
      <c r="A252" s="33" t="s">
        <v>156</v>
      </c>
      <c r="B252" s="11" t="s">
        <v>46</v>
      </c>
      <c r="C252" s="1" t="s">
        <v>302</v>
      </c>
      <c r="D252" s="15">
        <v>4</v>
      </c>
      <c r="E252" s="16" t="s">
        <v>10</v>
      </c>
      <c r="F252" s="31">
        <v>45199</v>
      </c>
      <c r="G252" s="9">
        <v>3160</v>
      </c>
      <c r="H252" s="16" t="s">
        <v>298</v>
      </c>
      <c r="I252" s="4"/>
    </row>
    <row r="253" spans="1:9" s="8" customFormat="1" ht="22.5" x14ac:dyDescent="0.25">
      <c r="A253" s="33" t="s">
        <v>156</v>
      </c>
      <c r="B253" s="11" t="s">
        <v>48</v>
      </c>
      <c r="C253" s="1" t="s">
        <v>302</v>
      </c>
      <c r="D253" s="15">
        <v>1</v>
      </c>
      <c r="E253" s="16" t="s">
        <v>10</v>
      </c>
      <c r="F253" s="31">
        <v>45291</v>
      </c>
      <c r="G253" s="9">
        <v>102.96</v>
      </c>
      <c r="H253" s="16" t="s">
        <v>298</v>
      </c>
      <c r="I253" s="4"/>
    </row>
    <row r="254" spans="1:9" s="8" customFormat="1" ht="22.5" x14ac:dyDescent="0.25">
      <c r="A254" s="33" t="s">
        <v>156</v>
      </c>
      <c r="B254" s="11" t="s">
        <v>49</v>
      </c>
      <c r="C254" s="1" t="s">
        <v>302</v>
      </c>
      <c r="D254" s="15">
        <v>1</v>
      </c>
      <c r="E254" s="16" t="s">
        <v>10</v>
      </c>
      <c r="F254" s="31">
        <v>45291</v>
      </c>
      <c r="G254" s="9">
        <v>1064</v>
      </c>
      <c r="H254" s="16" t="s">
        <v>298</v>
      </c>
      <c r="I254" s="4"/>
    </row>
    <row r="255" spans="1:9" s="8" customFormat="1" ht="22.5" x14ac:dyDescent="0.25">
      <c r="A255" s="33" t="s">
        <v>156</v>
      </c>
      <c r="B255" s="11" t="s">
        <v>50</v>
      </c>
      <c r="C255" s="1" t="s">
        <v>302</v>
      </c>
      <c r="D255" s="15">
        <v>1</v>
      </c>
      <c r="E255" s="16" t="s">
        <v>10</v>
      </c>
      <c r="F255" s="31">
        <v>45291</v>
      </c>
      <c r="G255" s="9">
        <v>15045</v>
      </c>
      <c r="H255" s="16" t="s">
        <v>298</v>
      </c>
      <c r="I255" s="4"/>
    </row>
    <row r="256" spans="1:9" s="8" customFormat="1" ht="22.5" x14ac:dyDescent="0.25">
      <c r="A256" s="33" t="s">
        <v>156</v>
      </c>
      <c r="B256" s="11" t="s">
        <v>51</v>
      </c>
      <c r="C256" s="1" t="s">
        <v>302</v>
      </c>
      <c r="D256" s="15">
        <v>1</v>
      </c>
      <c r="E256" s="16" t="s">
        <v>10</v>
      </c>
      <c r="F256" s="31">
        <v>45291</v>
      </c>
      <c r="G256" s="9">
        <f>19980/2</f>
        <v>9990</v>
      </c>
      <c r="H256" s="16" t="s">
        <v>298</v>
      </c>
      <c r="I256" s="4"/>
    </row>
    <row r="257" spans="1:9" s="8" customFormat="1" ht="22.5" x14ac:dyDescent="0.25">
      <c r="A257" s="33" t="s">
        <v>257</v>
      </c>
      <c r="B257" s="11" t="s">
        <v>52</v>
      </c>
      <c r="C257" s="1" t="s">
        <v>302</v>
      </c>
      <c r="D257" s="15">
        <v>1</v>
      </c>
      <c r="E257" s="16" t="s">
        <v>10</v>
      </c>
      <c r="F257" s="31">
        <v>45169</v>
      </c>
      <c r="G257" s="9">
        <v>213.93</v>
      </c>
      <c r="H257" s="16" t="s">
        <v>298</v>
      </c>
      <c r="I257" s="4"/>
    </row>
    <row r="258" spans="1:9" s="8" customFormat="1" ht="22.5" x14ac:dyDescent="0.25">
      <c r="A258" s="33" t="s">
        <v>257</v>
      </c>
      <c r="B258" s="11" t="s">
        <v>53</v>
      </c>
      <c r="C258" s="1" t="s">
        <v>302</v>
      </c>
      <c r="D258" s="15">
        <v>1</v>
      </c>
      <c r="E258" s="16" t="s">
        <v>10</v>
      </c>
      <c r="F258" s="31">
        <v>45169</v>
      </c>
      <c r="G258" s="9">
        <v>127.7</v>
      </c>
      <c r="H258" s="16" t="s">
        <v>298</v>
      </c>
      <c r="I258" s="4"/>
    </row>
    <row r="259" spans="1:9" s="8" customFormat="1" ht="22.5" x14ac:dyDescent="0.25">
      <c r="A259" s="33" t="s">
        <v>257</v>
      </c>
      <c r="B259" s="11" t="s">
        <v>54</v>
      </c>
      <c r="C259" s="1" t="s">
        <v>302</v>
      </c>
      <c r="D259" s="15">
        <v>1</v>
      </c>
      <c r="E259" s="16" t="s">
        <v>10</v>
      </c>
      <c r="F259" s="31">
        <v>45169</v>
      </c>
      <c r="G259" s="9">
        <v>144</v>
      </c>
      <c r="H259" s="16" t="s">
        <v>298</v>
      </c>
      <c r="I259" s="4"/>
    </row>
    <row r="260" spans="1:9" s="8" customFormat="1" ht="33.75" x14ac:dyDescent="0.25">
      <c r="A260" s="33" t="s">
        <v>257</v>
      </c>
      <c r="B260" s="11" t="s">
        <v>55</v>
      </c>
      <c r="C260" s="1" t="s">
        <v>302</v>
      </c>
      <c r="D260" s="15">
        <v>1</v>
      </c>
      <c r="E260" s="16" t="s">
        <v>10</v>
      </c>
      <c r="F260" s="31">
        <v>45169</v>
      </c>
      <c r="G260" s="9">
        <v>209.9</v>
      </c>
      <c r="H260" s="16" t="s">
        <v>298</v>
      </c>
      <c r="I260" s="4"/>
    </row>
    <row r="261" spans="1:9" s="8" customFormat="1" x14ac:dyDescent="0.25">
      <c r="A261" s="33" t="s">
        <v>257</v>
      </c>
      <c r="B261" s="11" t="s">
        <v>56</v>
      </c>
      <c r="C261" s="1" t="s">
        <v>302</v>
      </c>
      <c r="D261" s="15">
        <v>1</v>
      </c>
      <c r="E261" s="16" t="s">
        <v>10</v>
      </c>
      <c r="F261" s="31">
        <v>45169</v>
      </c>
      <c r="G261" s="9">
        <v>169.9</v>
      </c>
      <c r="H261" s="16" t="s">
        <v>298</v>
      </c>
      <c r="I261" s="4"/>
    </row>
    <row r="262" spans="1:9" s="8" customFormat="1" x14ac:dyDescent="0.25">
      <c r="A262" s="33" t="s">
        <v>257</v>
      </c>
      <c r="B262" s="11" t="s">
        <v>57</v>
      </c>
      <c r="C262" s="1" t="s">
        <v>302</v>
      </c>
      <c r="D262" s="15">
        <v>1</v>
      </c>
      <c r="E262" s="16" t="s">
        <v>10</v>
      </c>
      <c r="F262" s="31">
        <v>45169</v>
      </c>
      <c r="G262" s="9">
        <v>170.24</v>
      </c>
      <c r="H262" s="16" t="s">
        <v>298</v>
      </c>
      <c r="I262" s="4"/>
    </row>
    <row r="263" spans="1:9" s="8" customFormat="1" ht="22.5" x14ac:dyDescent="0.25">
      <c r="A263" s="33" t="s">
        <v>257</v>
      </c>
      <c r="B263" s="11" t="s">
        <v>58</v>
      </c>
      <c r="C263" s="1" t="s">
        <v>302</v>
      </c>
      <c r="D263" s="15">
        <v>1</v>
      </c>
      <c r="E263" s="16" t="s">
        <v>10</v>
      </c>
      <c r="F263" s="31">
        <v>45169</v>
      </c>
      <c r="G263" s="9">
        <v>238.22</v>
      </c>
      <c r="H263" s="16" t="s">
        <v>298</v>
      </c>
      <c r="I263" s="4"/>
    </row>
    <row r="264" spans="1:9" s="8" customFormat="1" ht="22.5" x14ac:dyDescent="0.25">
      <c r="A264" s="33" t="s">
        <v>257</v>
      </c>
      <c r="B264" s="11" t="s">
        <v>59</v>
      </c>
      <c r="C264" s="1" t="s">
        <v>302</v>
      </c>
      <c r="D264" s="15">
        <v>1</v>
      </c>
      <c r="E264" s="16" t="s">
        <v>10</v>
      </c>
      <c r="F264" s="31">
        <v>45169</v>
      </c>
      <c r="G264" s="14">
        <v>136.83000000000001</v>
      </c>
      <c r="H264" s="16" t="s">
        <v>298</v>
      </c>
      <c r="I264" s="4"/>
    </row>
    <row r="265" spans="1:9" s="8" customFormat="1" ht="22.5" x14ac:dyDescent="0.25">
      <c r="A265" s="33" t="s">
        <v>257</v>
      </c>
      <c r="B265" s="11" t="s">
        <v>60</v>
      </c>
      <c r="C265" s="1" t="s">
        <v>302</v>
      </c>
      <c r="D265" s="15">
        <v>1</v>
      </c>
      <c r="E265" s="16" t="s">
        <v>10</v>
      </c>
      <c r="F265" s="31">
        <v>45169</v>
      </c>
      <c r="G265" s="14">
        <v>226.9</v>
      </c>
      <c r="H265" s="16" t="s">
        <v>298</v>
      </c>
      <c r="I265" s="4"/>
    </row>
    <row r="266" spans="1:9" s="8" customFormat="1" ht="22.5" x14ac:dyDescent="0.25">
      <c r="A266" s="33" t="s">
        <v>257</v>
      </c>
      <c r="B266" s="11" t="s">
        <v>61</v>
      </c>
      <c r="C266" s="1" t="s">
        <v>302</v>
      </c>
      <c r="D266" s="15">
        <v>1</v>
      </c>
      <c r="E266" s="16" t="s">
        <v>10</v>
      </c>
      <c r="F266" s="31">
        <v>45169</v>
      </c>
      <c r="G266" s="14">
        <v>848</v>
      </c>
      <c r="H266" s="16" t="s">
        <v>298</v>
      </c>
      <c r="I266" s="4"/>
    </row>
    <row r="267" spans="1:9" s="8" customFormat="1" x14ac:dyDescent="0.25">
      <c r="A267" s="33" t="s">
        <v>156</v>
      </c>
      <c r="B267" s="11" t="s">
        <v>62</v>
      </c>
      <c r="C267" s="1" t="s">
        <v>302</v>
      </c>
      <c r="D267" s="15">
        <v>7</v>
      </c>
      <c r="E267" s="16" t="s">
        <v>10</v>
      </c>
      <c r="F267" s="31">
        <v>45199</v>
      </c>
      <c r="G267" s="14">
        <v>17115</v>
      </c>
      <c r="H267" s="16" t="s">
        <v>298</v>
      </c>
      <c r="I267" s="4"/>
    </row>
    <row r="268" spans="1:9" s="8" customFormat="1" ht="22.5" x14ac:dyDescent="0.25">
      <c r="A268" s="33" t="s">
        <v>156</v>
      </c>
      <c r="B268" s="11" t="s">
        <v>63</v>
      </c>
      <c r="C268" s="1" t="s">
        <v>302</v>
      </c>
      <c r="D268" s="15">
        <v>7</v>
      </c>
      <c r="E268" s="16" t="s">
        <v>10</v>
      </c>
      <c r="F268" s="31">
        <v>45199</v>
      </c>
      <c r="G268" s="14">
        <v>8341.5</v>
      </c>
      <c r="H268" s="16" t="s">
        <v>298</v>
      </c>
      <c r="I268" s="4"/>
    </row>
    <row r="269" spans="1:9" s="8" customFormat="1" x14ac:dyDescent="0.25">
      <c r="A269" s="33" t="s">
        <v>156</v>
      </c>
      <c r="B269" s="11" t="s">
        <v>64</v>
      </c>
      <c r="C269" s="1" t="s">
        <v>302</v>
      </c>
      <c r="D269" s="15">
        <v>7</v>
      </c>
      <c r="E269" s="16" t="s">
        <v>10</v>
      </c>
      <c r="F269" s="31">
        <v>45199</v>
      </c>
      <c r="G269" s="14">
        <v>8500</v>
      </c>
      <c r="H269" s="16" t="s">
        <v>298</v>
      </c>
      <c r="I269" s="4"/>
    </row>
    <row r="270" spans="1:9" s="8" customFormat="1" ht="33.75" x14ac:dyDescent="0.25">
      <c r="A270" s="33" t="s">
        <v>156</v>
      </c>
      <c r="B270" s="11" t="s">
        <v>332</v>
      </c>
      <c r="C270" s="1" t="s">
        <v>302</v>
      </c>
      <c r="D270" s="15">
        <v>1</v>
      </c>
      <c r="E270" s="16" t="s">
        <v>155</v>
      </c>
      <c r="F270" s="31">
        <v>45291</v>
      </c>
      <c r="G270" s="14">
        <v>5700</v>
      </c>
      <c r="H270" s="16" t="s">
        <v>298</v>
      </c>
      <c r="I270" s="4"/>
    </row>
    <row r="271" spans="1:9" s="8" customFormat="1" ht="22.5" x14ac:dyDescent="0.25">
      <c r="A271" s="33" t="s">
        <v>156</v>
      </c>
      <c r="B271" s="11" t="s">
        <v>333</v>
      </c>
      <c r="C271" s="1" t="s">
        <v>302</v>
      </c>
      <c r="D271" s="15">
        <v>1</v>
      </c>
      <c r="E271" s="16" t="s">
        <v>155</v>
      </c>
      <c r="F271" s="31">
        <v>45291</v>
      </c>
      <c r="G271" s="14">
        <v>25000</v>
      </c>
      <c r="H271" s="16" t="s">
        <v>298</v>
      </c>
      <c r="I271" s="4"/>
    </row>
    <row r="272" spans="1:9" s="8" customFormat="1" x14ac:dyDescent="0.25">
      <c r="A272" s="33" t="s">
        <v>257</v>
      </c>
      <c r="B272" s="11" t="s">
        <v>264</v>
      </c>
      <c r="C272" s="1" t="s">
        <v>302</v>
      </c>
      <c r="D272" s="15">
        <v>115</v>
      </c>
      <c r="E272" s="16" t="s">
        <v>155</v>
      </c>
      <c r="F272" s="31">
        <v>45138</v>
      </c>
      <c r="G272" s="14">
        <f>115*7850</f>
        <v>902750</v>
      </c>
      <c r="H272" s="16" t="s">
        <v>298</v>
      </c>
      <c r="I272" s="4"/>
    </row>
    <row r="273" spans="1:9" s="8" customFormat="1" x14ac:dyDescent="0.25">
      <c r="A273" s="33" t="s">
        <v>257</v>
      </c>
      <c r="B273" s="11" t="s">
        <v>133</v>
      </c>
      <c r="C273" s="1" t="s">
        <v>302</v>
      </c>
      <c r="D273" s="17">
        <v>1</v>
      </c>
      <c r="E273" s="16" t="s">
        <v>155</v>
      </c>
      <c r="F273" s="31">
        <v>45291</v>
      </c>
      <c r="G273" s="14">
        <v>550</v>
      </c>
      <c r="H273" s="16" t="s">
        <v>298</v>
      </c>
      <c r="I273" s="4"/>
    </row>
    <row r="274" spans="1:9" s="8" customFormat="1" x14ac:dyDescent="0.25">
      <c r="A274" s="33" t="s">
        <v>257</v>
      </c>
      <c r="B274" s="18" t="s">
        <v>276</v>
      </c>
      <c r="C274" s="1" t="s">
        <v>302</v>
      </c>
      <c r="D274" s="17">
        <v>1</v>
      </c>
      <c r="E274" s="16" t="s">
        <v>155</v>
      </c>
      <c r="F274" s="31">
        <v>45291</v>
      </c>
      <c r="G274" s="14">
        <v>141.55000000000001</v>
      </c>
      <c r="H274" s="16" t="s">
        <v>298</v>
      </c>
      <c r="I274" s="4"/>
    </row>
    <row r="275" spans="1:9" s="8" customFormat="1" x14ac:dyDescent="0.25">
      <c r="A275" s="33" t="s">
        <v>257</v>
      </c>
      <c r="B275" s="18" t="s">
        <v>276</v>
      </c>
      <c r="C275" s="1" t="s">
        <v>302</v>
      </c>
      <c r="D275" s="17">
        <v>1</v>
      </c>
      <c r="E275" s="16" t="s">
        <v>155</v>
      </c>
      <c r="F275" s="31">
        <v>45291</v>
      </c>
      <c r="G275" s="14">
        <v>141.55000000000001</v>
      </c>
      <c r="H275" s="16" t="s">
        <v>298</v>
      </c>
      <c r="I275" s="4"/>
    </row>
    <row r="276" spans="1:9" s="8" customFormat="1" x14ac:dyDescent="0.25">
      <c r="A276" s="33" t="s">
        <v>257</v>
      </c>
      <c r="B276" s="11" t="s">
        <v>1</v>
      </c>
      <c r="C276" s="1" t="s">
        <v>302</v>
      </c>
      <c r="D276" s="15">
        <v>1</v>
      </c>
      <c r="E276" s="16" t="s">
        <v>155</v>
      </c>
      <c r="F276" s="31">
        <v>45291</v>
      </c>
      <c r="G276" s="14">
        <v>807.49</v>
      </c>
      <c r="H276" s="16" t="s">
        <v>298</v>
      </c>
      <c r="I276" s="4"/>
    </row>
    <row r="277" spans="1:9" s="8" customFormat="1" ht="22.5" x14ac:dyDescent="0.25">
      <c r="A277" s="33" t="s">
        <v>156</v>
      </c>
      <c r="B277" s="11" t="s">
        <v>65</v>
      </c>
      <c r="C277" s="1" t="s">
        <v>302</v>
      </c>
      <c r="D277" s="15">
        <v>1</v>
      </c>
      <c r="E277" s="16" t="s">
        <v>155</v>
      </c>
      <c r="F277" s="31">
        <v>45169</v>
      </c>
      <c r="G277" s="14">
        <v>13000</v>
      </c>
      <c r="H277" s="16" t="s">
        <v>298</v>
      </c>
      <c r="I277" s="4"/>
    </row>
    <row r="278" spans="1:9" s="8" customFormat="1" ht="22.5" x14ac:dyDescent="0.25">
      <c r="A278" s="33" t="s">
        <v>156</v>
      </c>
      <c r="B278" s="11" t="s">
        <v>66</v>
      </c>
      <c r="C278" s="1" t="s">
        <v>302</v>
      </c>
      <c r="D278" s="15">
        <v>1</v>
      </c>
      <c r="E278" s="16" t="s">
        <v>155</v>
      </c>
      <c r="F278" s="31">
        <v>45199</v>
      </c>
      <c r="G278" s="14">
        <v>30696</v>
      </c>
      <c r="H278" s="16" t="s">
        <v>298</v>
      </c>
      <c r="I278" s="4"/>
    </row>
    <row r="279" spans="1:9" s="8" customFormat="1" ht="22.5" x14ac:dyDescent="0.25">
      <c r="A279" s="33" t="s">
        <v>156</v>
      </c>
      <c r="B279" s="11" t="s">
        <v>67</v>
      </c>
      <c r="C279" s="1" t="s">
        <v>302</v>
      </c>
      <c r="D279" s="15">
        <v>1</v>
      </c>
      <c r="E279" s="16" t="s">
        <v>155</v>
      </c>
      <c r="F279" s="31">
        <v>45291</v>
      </c>
      <c r="G279" s="14">
        <v>50000</v>
      </c>
      <c r="H279" s="16" t="s">
        <v>298</v>
      </c>
      <c r="I279" s="4"/>
    </row>
    <row r="280" spans="1:9" s="8" customFormat="1" ht="22.5" x14ac:dyDescent="0.25">
      <c r="A280" s="33" t="s">
        <v>156</v>
      </c>
      <c r="B280" s="11" t="s">
        <v>68</v>
      </c>
      <c r="C280" s="1" t="s">
        <v>302</v>
      </c>
      <c r="D280" s="15">
        <v>1</v>
      </c>
      <c r="E280" s="16" t="s">
        <v>155</v>
      </c>
      <c r="F280" s="31">
        <v>45291</v>
      </c>
      <c r="G280" s="14">
        <v>50000</v>
      </c>
      <c r="H280" s="16" t="s">
        <v>298</v>
      </c>
      <c r="I280" s="4"/>
    </row>
    <row r="281" spans="1:9" s="8" customFormat="1" ht="22.5" x14ac:dyDescent="0.25">
      <c r="A281" s="33" t="s">
        <v>257</v>
      </c>
      <c r="B281" s="11" t="s">
        <v>162</v>
      </c>
      <c r="C281" s="1" t="s">
        <v>302</v>
      </c>
      <c r="D281" s="15">
        <v>1</v>
      </c>
      <c r="E281" s="16" t="s">
        <v>155</v>
      </c>
      <c r="F281" s="31">
        <v>45291</v>
      </c>
      <c r="G281" s="9">
        <v>130000</v>
      </c>
      <c r="H281" s="16" t="s">
        <v>298</v>
      </c>
      <c r="I281" s="4"/>
    </row>
    <row r="282" spans="1:9" s="8" customFormat="1" ht="22.5" x14ac:dyDescent="0.25">
      <c r="A282" s="33" t="s">
        <v>257</v>
      </c>
      <c r="B282" s="11" t="s">
        <v>69</v>
      </c>
      <c r="C282" s="1" t="s">
        <v>302</v>
      </c>
      <c r="D282" s="15">
        <v>1</v>
      </c>
      <c r="E282" s="16" t="s">
        <v>155</v>
      </c>
      <c r="F282" s="31">
        <v>45291</v>
      </c>
      <c r="G282" s="9">
        <v>50000</v>
      </c>
      <c r="H282" s="16" t="s">
        <v>298</v>
      </c>
      <c r="I282" s="4"/>
    </row>
    <row r="283" spans="1:9" s="8" customFormat="1" x14ac:dyDescent="0.25">
      <c r="A283" s="33" t="s">
        <v>257</v>
      </c>
      <c r="B283" s="11" t="s">
        <v>158</v>
      </c>
      <c r="C283" s="1" t="s">
        <v>302</v>
      </c>
      <c r="D283" s="15">
        <v>2</v>
      </c>
      <c r="E283" s="16" t="s">
        <v>155</v>
      </c>
      <c r="F283" s="31">
        <v>45291</v>
      </c>
      <c r="G283" s="9">
        <v>120000</v>
      </c>
      <c r="H283" s="16" t="s">
        <v>298</v>
      </c>
      <c r="I283" s="4"/>
    </row>
    <row r="284" spans="1:9" s="8" customFormat="1" x14ac:dyDescent="0.25">
      <c r="A284" s="33" t="s">
        <v>257</v>
      </c>
      <c r="B284" s="11" t="s">
        <v>163</v>
      </c>
      <c r="C284" s="1" t="s">
        <v>302</v>
      </c>
      <c r="D284" s="15">
        <v>1</v>
      </c>
      <c r="E284" s="16" t="s">
        <v>155</v>
      </c>
      <c r="F284" s="31">
        <v>45230</v>
      </c>
      <c r="G284" s="9">
        <f>39590+68892</f>
        <v>108482</v>
      </c>
      <c r="H284" s="16" t="s">
        <v>298</v>
      </c>
      <c r="I284" s="4"/>
    </row>
    <row r="285" spans="1:9" s="8" customFormat="1" x14ac:dyDescent="0.25">
      <c r="A285" s="33" t="s">
        <v>156</v>
      </c>
      <c r="B285" s="11" t="s">
        <v>164</v>
      </c>
      <c r="C285" s="1" t="s">
        <v>302</v>
      </c>
      <c r="D285" s="15">
        <v>1</v>
      </c>
      <c r="E285" s="16" t="s">
        <v>155</v>
      </c>
      <c r="F285" s="31">
        <v>45230</v>
      </c>
      <c r="G285" s="9">
        <v>129000</v>
      </c>
      <c r="H285" s="16" t="s">
        <v>298</v>
      </c>
      <c r="I285" s="4"/>
    </row>
    <row r="286" spans="1:9" s="8" customFormat="1" x14ac:dyDescent="0.25">
      <c r="A286" s="33" t="s">
        <v>156</v>
      </c>
      <c r="B286" s="11" t="s">
        <v>70</v>
      </c>
      <c r="C286" s="1" t="s">
        <v>302</v>
      </c>
      <c r="D286" s="15">
        <v>1</v>
      </c>
      <c r="E286" s="16" t="s">
        <v>155</v>
      </c>
      <c r="F286" s="31">
        <v>45230</v>
      </c>
      <c r="G286" s="9">
        <f>156000/2</f>
        <v>78000</v>
      </c>
      <c r="H286" s="16" t="s">
        <v>298</v>
      </c>
      <c r="I286" s="4"/>
    </row>
    <row r="287" spans="1:9" s="8" customFormat="1" x14ac:dyDescent="0.25">
      <c r="A287" s="33" t="s">
        <v>156</v>
      </c>
      <c r="B287" s="11" t="s">
        <v>71</v>
      </c>
      <c r="C287" s="1" t="s">
        <v>302</v>
      </c>
      <c r="D287" s="15">
        <v>1</v>
      </c>
      <c r="E287" s="16" t="s">
        <v>155</v>
      </c>
      <c r="F287" s="31">
        <v>45230</v>
      </c>
      <c r="G287" s="9">
        <f>59760/2</f>
        <v>29880</v>
      </c>
      <c r="H287" s="16" t="s">
        <v>298</v>
      </c>
      <c r="I287" s="4"/>
    </row>
    <row r="288" spans="1:9" s="8" customFormat="1" ht="22.5" x14ac:dyDescent="0.25">
      <c r="A288" s="33" t="s">
        <v>156</v>
      </c>
      <c r="B288" s="11" t="s">
        <v>72</v>
      </c>
      <c r="C288" s="1" t="s">
        <v>302</v>
      </c>
      <c r="D288" s="15">
        <v>1</v>
      </c>
      <c r="E288" s="16" t="s">
        <v>155</v>
      </c>
      <c r="F288" s="31">
        <v>45230</v>
      </c>
      <c r="G288" s="9">
        <f>55410.12/2</f>
        <v>27705.06</v>
      </c>
      <c r="H288" s="16" t="s">
        <v>298</v>
      </c>
      <c r="I288" s="4"/>
    </row>
    <row r="289" spans="1:9" s="8" customFormat="1" x14ac:dyDescent="0.25">
      <c r="A289" s="33" t="s">
        <v>156</v>
      </c>
      <c r="B289" s="11" t="s">
        <v>73</v>
      </c>
      <c r="C289" s="1" t="s">
        <v>302</v>
      </c>
      <c r="D289" s="15">
        <v>1</v>
      </c>
      <c r="E289" s="16" t="s">
        <v>155</v>
      </c>
      <c r="F289" s="31">
        <v>45291</v>
      </c>
      <c r="G289" s="9">
        <f>157600/2</f>
        <v>78800</v>
      </c>
      <c r="H289" s="16" t="s">
        <v>298</v>
      </c>
      <c r="I289" s="4"/>
    </row>
    <row r="290" spans="1:9" s="8" customFormat="1" ht="45" x14ac:dyDescent="0.25">
      <c r="A290" s="33" t="s">
        <v>156</v>
      </c>
      <c r="B290" s="11" t="s">
        <v>74</v>
      </c>
      <c r="C290" s="1" t="s">
        <v>302</v>
      </c>
      <c r="D290" s="15">
        <v>1</v>
      </c>
      <c r="E290" s="16" t="s">
        <v>155</v>
      </c>
      <c r="F290" s="31">
        <v>45230</v>
      </c>
      <c r="G290" s="9">
        <f>66812/2</f>
        <v>33406</v>
      </c>
      <c r="H290" s="16" t="s">
        <v>298</v>
      </c>
      <c r="I290" s="4"/>
    </row>
    <row r="291" spans="1:9" s="8" customFormat="1" ht="33.75" x14ac:dyDescent="0.25">
      <c r="A291" s="33" t="s">
        <v>156</v>
      </c>
      <c r="B291" s="11" t="s">
        <v>75</v>
      </c>
      <c r="C291" s="1" t="s">
        <v>302</v>
      </c>
      <c r="D291" s="15">
        <v>1</v>
      </c>
      <c r="E291" s="16" t="s">
        <v>155</v>
      </c>
      <c r="F291" s="31">
        <v>45230</v>
      </c>
      <c r="G291" s="9">
        <f>150000/2</f>
        <v>75000</v>
      </c>
      <c r="H291" s="16" t="s">
        <v>298</v>
      </c>
      <c r="I291" s="4"/>
    </row>
    <row r="292" spans="1:9" s="8" customFormat="1" x14ac:dyDescent="0.25">
      <c r="A292" s="33" t="s">
        <v>257</v>
      </c>
      <c r="B292" s="11" t="s">
        <v>131</v>
      </c>
      <c r="C292" s="1" t="s">
        <v>302</v>
      </c>
      <c r="D292" s="15">
        <v>6</v>
      </c>
      <c r="E292" s="16" t="s">
        <v>155</v>
      </c>
      <c r="F292" s="31">
        <v>45169</v>
      </c>
      <c r="G292" s="9">
        <v>3300</v>
      </c>
      <c r="H292" s="16" t="s">
        <v>298</v>
      </c>
      <c r="I292" s="4"/>
    </row>
    <row r="293" spans="1:9" s="8" customFormat="1" x14ac:dyDescent="0.25">
      <c r="A293" s="33" t="s">
        <v>257</v>
      </c>
      <c r="B293" s="11" t="s">
        <v>132</v>
      </c>
      <c r="C293" s="1" t="s">
        <v>302</v>
      </c>
      <c r="D293" s="15">
        <v>6</v>
      </c>
      <c r="E293" s="16" t="s">
        <v>155</v>
      </c>
      <c r="F293" s="31">
        <v>45291</v>
      </c>
      <c r="G293" s="9">
        <v>1036.8</v>
      </c>
      <c r="H293" s="16" t="s">
        <v>298</v>
      </c>
      <c r="I293" s="4"/>
    </row>
    <row r="294" spans="1:9" s="8" customFormat="1" x14ac:dyDescent="0.25">
      <c r="A294" s="33" t="s">
        <v>257</v>
      </c>
      <c r="B294" s="11" t="s">
        <v>0</v>
      </c>
      <c r="C294" s="1" t="s">
        <v>302</v>
      </c>
      <c r="D294" s="15">
        <v>2</v>
      </c>
      <c r="E294" s="16" t="s">
        <v>155</v>
      </c>
      <c r="F294" s="31">
        <v>45291</v>
      </c>
      <c r="G294" s="9">
        <v>5700</v>
      </c>
      <c r="H294" s="16" t="s">
        <v>298</v>
      </c>
      <c r="I294" s="4"/>
    </row>
    <row r="295" spans="1:9" s="8" customFormat="1" x14ac:dyDescent="0.25">
      <c r="A295" s="33" t="s">
        <v>257</v>
      </c>
      <c r="B295" s="11" t="s">
        <v>351</v>
      </c>
      <c r="C295" s="1" t="s">
        <v>302</v>
      </c>
      <c r="D295" s="15">
        <v>1</v>
      </c>
      <c r="E295" s="16" t="s">
        <v>155</v>
      </c>
      <c r="F295" s="31">
        <v>45291</v>
      </c>
      <c r="G295" s="9">
        <v>3399</v>
      </c>
      <c r="H295" s="16" t="s">
        <v>298</v>
      </c>
      <c r="I295" s="4"/>
    </row>
    <row r="296" spans="1:9" s="8" customFormat="1" x14ac:dyDescent="0.25">
      <c r="A296" s="33" t="s">
        <v>257</v>
      </c>
      <c r="B296" s="11" t="s">
        <v>1</v>
      </c>
      <c r="C296" s="1" t="s">
        <v>302</v>
      </c>
      <c r="D296" s="15">
        <v>1</v>
      </c>
      <c r="E296" s="16" t="s">
        <v>155</v>
      </c>
      <c r="F296" s="31">
        <v>45291</v>
      </c>
      <c r="G296" s="9">
        <v>1599</v>
      </c>
      <c r="H296" s="16" t="s">
        <v>298</v>
      </c>
      <c r="I296" s="4"/>
    </row>
    <row r="297" spans="1:9" s="8" customFormat="1" ht="22.5" x14ac:dyDescent="0.25">
      <c r="A297" s="33" t="s">
        <v>257</v>
      </c>
      <c r="B297" s="11" t="s">
        <v>135</v>
      </c>
      <c r="C297" s="1" t="s">
        <v>302</v>
      </c>
      <c r="D297" s="15">
        <v>6</v>
      </c>
      <c r="E297" s="16" t="s">
        <v>155</v>
      </c>
      <c r="F297" s="31">
        <v>45169</v>
      </c>
      <c r="G297" s="9">
        <v>25000</v>
      </c>
      <c r="H297" s="16" t="s">
        <v>298</v>
      </c>
      <c r="I297" s="4"/>
    </row>
    <row r="298" spans="1:9" s="8" customFormat="1" x14ac:dyDescent="0.25">
      <c r="A298" s="33" t="s">
        <v>257</v>
      </c>
      <c r="B298" s="11" t="s">
        <v>147</v>
      </c>
      <c r="C298" s="1" t="s">
        <v>302</v>
      </c>
      <c r="D298" s="15">
        <v>5</v>
      </c>
      <c r="E298" s="16" t="s">
        <v>155</v>
      </c>
      <c r="F298" s="31">
        <v>45138</v>
      </c>
      <c r="G298" s="9">
        <v>116.5</v>
      </c>
      <c r="H298" s="16" t="s">
        <v>298</v>
      </c>
      <c r="I298" s="4"/>
    </row>
    <row r="299" spans="1:9" s="8" customFormat="1" x14ac:dyDescent="0.25">
      <c r="A299" s="33" t="s">
        <v>257</v>
      </c>
      <c r="B299" s="11" t="s">
        <v>148</v>
      </c>
      <c r="C299" s="1" t="s">
        <v>302</v>
      </c>
      <c r="D299" s="15">
        <v>2</v>
      </c>
      <c r="E299" s="16" t="s">
        <v>155</v>
      </c>
      <c r="F299" s="31">
        <v>45138</v>
      </c>
      <c r="G299" s="9">
        <v>284.05</v>
      </c>
      <c r="H299" s="16" t="s">
        <v>298</v>
      </c>
      <c r="I299" s="4"/>
    </row>
    <row r="300" spans="1:9" s="8" customFormat="1" ht="22.5" x14ac:dyDescent="0.25">
      <c r="A300" s="33" t="s">
        <v>257</v>
      </c>
      <c r="B300" s="11" t="s">
        <v>149</v>
      </c>
      <c r="C300" s="1" t="s">
        <v>302</v>
      </c>
      <c r="D300" s="15">
        <v>5</v>
      </c>
      <c r="E300" s="16" t="s">
        <v>155</v>
      </c>
      <c r="F300" s="31">
        <v>45138</v>
      </c>
      <c r="G300" s="9">
        <v>165</v>
      </c>
      <c r="H300" s="16" t="s">
        <v>298</v>
      </c>
      <c r="I300" s="4"/>
    </row>
    <row r="301" spans="1:9" s="8" customFormat="1" x14ac:dyDescent="0.25">
      <c r="A301" s="33" t="s">
        <v>257</v>
      </c>
      <c r="B301" s="11" t="s">
        <v>150</v>
      </c>
      <c r="C301" s="1" t="s">
        <v>302</v>
      </c>
      <c r="D301" s="15">
        <v>5</v>
      </c>
      <c r="E301" s="16" t="s">
        <v>155</v>
      </c>
      <c r="F301" s="31">
        <v>45138</v>
      </c>
      <c r="G301" s="9">
        <v>103.85</v>
      </c>
      <c r="H301" s="16" t="s">
        <v>298</v>
      </c>
      <c r="I301" s="4"/>
    </row>
    <row r="302" spans="1:9" s="8" customFormat="1" x14ac:dyDescent="0.25">
      <c r="A302" s="33" t="s">
        <v>257</v>
      </c>
      <c r="B302" s="11" t="s">
        <v>151</v>
      </c>
      <c r="C302" s="1" t="s">
        <v>302</v>
      </c>
      <c r="D302" s="15">
        <v>2</v>
      </c>
      <c r="E302" s="16" t="s">
        <v>155</v>
      </c>
      <c r="F302" s="31">
        <v>45138</v>
      </c>
      <c r="G302" s="9">
        <v>35.979999999999997</v>
      </c>
      <c r="H302" s="16" t="s">
        <v>298</v>
      </c>
      <c r="I302" s="4"/>
    </row>
    <row r="303" spans="1:9" s="8" customFormat="1" x14ac:dyDescent="0.25">
      <c r="A303" s="33" t="s">
        <v>257</v>
      </c>
      <c r="B303" s="11" t="s">
        <v>152</v>
      </c>
      <c r="C303" s="1" t="s">
        <v>302</v>
      </c>
      <c r="D303" s="15">
        <v>5</v>
      </c>
      <c r="E303" s="16" t="s">
        <v>155</v>
      </c>
      <c r="F303" s="31">
        <v>45138</v>
      </c>
      <c r="G303" s="9">
        <v>610</v>
      </c>
      <c r="H303" s="16" t="s">
        <v>298</v>
      </c>
      <c r="I303" s="4"/>
    </row>
    <row r="304" spans="1:9" s="22" customFormat="1" ht="15.75" customHeight="1" x14ac:dyDescent="0.25">
      <c r="A304" s="42"/>
      <c r="B304" s="43"/>
      <c r="C304" s="44"/>
      <c r="D304" s="45"/>
      <c r="E304" s="46"/>
      <c r="F304" s="23"/>
      <c r="G304" s="40">
        <f>SUM(G4:G303)</f>
        <v>7207355.8750000019</v>
      </c>
      <c r="H304" s="8"/>
    </row>
    <row r="307" spans="1:9" ht="12" x14ac:dyDescent="0.25">
      <c r="A307" s="52" t="s">
        <v>325</v>
      </c>
      <c r="B307" s="52"/>
      <c r="C307" s="52"/>
      <c r="D307" s="52"/>
      <c r="E307" s="52"/>
      <c r="F307" s="52"/>
      <c r="G307" s="52"/>
      <c r="H307" s="52"/>
      <c r="I307" s="52"/>
    </row>
    <row r="308" spans="1:9" ht="12" x14ac:dyDescent="0.25">
      <c r="A308" s="52" t="s">
        <v>326</v>
      </c>
      <c r="B308" s="52"/>
      <c r="C308" s="52"/>
      <c r="D308" s="52"/>
      <c r="E308" s="52"/>
      <c r="F308" s="52"/>
      <c r="G308" s="52"/>
      <c r="H308" s="52"/>
      <c r="I308" s="52"/>
    </row>
    <row r="313" spans="1:9" ht="12" x14ac:dyDescent="0.25">
      <c r="A313" s="51" t="s">
        <v>324</v>
      </c>
      <c r="B313" s="51"/>
      <c r="C313" s="51"/>
      <c r="D313" s="51"/>
      <c r="E313" s="51"/>
      <c r="F313" s="51"/>
      <c r="G313" s="51"/>
      <c r="H313" s="51"/>
      <c r="I313" s="51"/>
    </row>
    <row r="314" spans="1:9" ht="12" x14ac:dyDescent="0.25">
      <c r="A314" s="51" t="s">
        <v>322</v>
      </c>
      <c r="B314" s="51"/>
      <c r="C314" s="51"/>
      <c r="D314" s="51"/>
      <c r="E314" s="51"/>
      <c r="F314" s="51"/>
      <c r="G314" s="51"/>
      <c r="H314" s="51"/>
      <c r="I314" s="51"/>
    </row>
    <row r="315" spans="1:9" ht="12" x14ac:dyDescent="0.25">
      <c r="A315" s="51" t="s">
        <v>323</v>
      </c>
      <c r="B315" s="51"/>
      <c r="C315" s="51"/>
      <c r="D315" s="51"/>
      <c r="E315" s="51"/>
      <c r="F315" s="51"/>
      <c r="G315" s="51"/>
      <c r="H315" s="51"/>
      <c r="I315" s="51"/>
    </row>
  </sheetData>
  <autoFilter ref="A3:I304">
    <sortState ref="A4:I276">
      <sortCondition ref="E4:E276"/>
    </sortState>
  </autoFilter>
  <mergeCells count="6">
    <mergeCell ref="A315:I315"/>
    <mergeCell ref="A1:I1"/>
    <mergeCell ref="A307:I307"/>
    <mergeCell ref="A308:I308"/>
    <mergeCell ref="A313:I313"/>
    <mergeCell ref="A314:I31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 Final</vt:lpstr>
      <vt:lpstr>Base Final FILTRADA</vt:lpstr>
      <vt:lpstr>Base Final FILTRADA CORRETA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Gomes da Costa</dc:creator>
  <cp:lastModifiedBy>Thiago Gomes da Costa</cp:lastModifiedBy>
  <cp:lastPrinted>2023-07-17T17:27:00Z</cp:lastPrinted>
  <dcterms:created xsi:type="dcterms:W3CDTF">2023-04-24T09:45:17Z</dcterms:created>
  <dcterms:modified xsi:type="dcterms:W3CDTF">2023-07-25T14:31:10Z</dcterms:modified>
</cp:coreProperties>
</file>